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85" activeTab="0"/>
  </bookViews>
  <sheets>
    <sheet name="Тариф на 2014" sheetId="1" r:id="rId1"/>
  </sheets>
  <externalReferences>
    <externalReference r:id="rId4"/>
    <externalReference r:id="rId5"/>
  </externalReference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а1">'[2]Ввод'!#REF!</definedName>
    <definedName name="л12">'[2]Ввод'!#REF!</definedName>
    <definedName name="н">IF(Loan_Amount*Interest_Rate*Loan_Years*Loan_Start&gt;0,1,0)</definedName>
    <definedName name="пр">IF(Values_Entered,Header_Row+Number_of_Payments,Header_Row)</definedName>
    <definedName name="р">IF(Values_Entered,Header_Row+Number_of_Payments,Header_Row)</definedName>
  </definedNames>
  <calcPr fullCalcOnLoad="1"/>
</workbook>
</file>

<file path=xl/sharedStrings.xml><?xml version="1.0" encoding="utf-8"?>
<sst xmlns="http://schemas.openxmlformats.org/spreadsheetml/2006/main" count="58" uniqueCount="39">
  <si>
    <t>Расходы ЗАО "ЭПМ-НовЭЗ" (услуга по передаче электрической энергии)</t>
  </si>
  <si>
    <t>на  2014 год</t>
  </si>
  <si>
    <t xml:space="preserve">Показатели </t>
  </si>
  <si>
    <t>Ед.изм</t>
  </si>
  <si>
    <t>1 квартал план</t>
  </si>
  <si>
    <t>2 квартал план</t>
  </si>
  <si>
    <t>3 квартал план</t>
  </si>
  <si>
    <t>4 квартал план</t>
  </si>
  <si>
    <t>2013 год план</t>
  </si>
  <si>
    <t>9 месяцев    план</t>
  </si>
  <si>
    <t>2014 год    план</t>
  </si>
  <si>
    <t>С/стоимость услуг по передаче э/энергии всего, в т.ч.</t>
  </si>
  <si>
    <t>тыс.руб</t>
  </si>
  <si>
    <t xml:space="preserve">Полезный отпуск  ПЭ  </t>
  </si>
  <si>
    <t>Млн.кВтч</t>
  </si>
  <si>
    <t>Расход электроэнергии на производственны и хозяйственные нужды</t>
  </si>
  <si>
    <t>Отпуск электроэнергии сторонним организациям</t>
  </si>
  <si>
    <t>%</t>
  </si>
  <si>
    <t xml:space="preserve">    вспомогательные материалы</t>
  </si>
  <si>
    <t xml:space="preserve">    услуги производственного характера</t>
  </si>
  <si>
    <t xml:space="preserve">    расходы на оплату труда</t>
  </si>
  <si>
    <t xml:space="preserve">    страховые взносы</t>
  </si>
  <si>
    <t xml:space="preserve">    амортизация</t>
  </si>
  <si>
    <t xml:space="preserve">    прочие затарты</t>
  </si>
  <si>
    <t>Итого производственных расходов</t>
  </si>
  <si>
    <t xml:space="preserve">C/cтоимость передачи э/энергии сторонним потребителям </t>
  </si>
  <si>
    <t>Расходы из прибыли, в т.ч.</t>
  </si>
  <si>
    <t xml:space="preserve">     расходы на социальные нужды</t>
  </si>
  <si>
    <t xml:space="preserve">     налог на прибыль</t>
  </si>
  <si>
    <t>Прибыль от деятельности по оказанию услуг по передаче э/э</t>
  </si>
  <si>
    <t>Необходимая валовая выручка на содержание электросетевого оборудования с учетом возмещения (изъятия) недополученных (излишних) финансовых средств базового периода</t>
  </si>
  <si>
    <t xml:space="preserve">Тариф </t>
  </si>
  <si>
    <t>руб./МВтч</t>
  </si>
  <si>
    <t>Справочно</t>
  </si>
  <si>
    <t>Полезный отпуск  ПЭ ,  в т.ч .</t>
  </si>
  <si>
    <t>Отпуск электроэнергии по прямым договорам с р.п. Линево</t>
  </si>
  <si>
    <t>О.В.Захаревич</t>
  </si>
  <si>
    <t>И.А.Самарин</t>
  </si>
  <si>
    <t>т.8(38343)50-260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</si>
</sst>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23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7" fillId="0" borderId="0">
      <alignment/>
      <protection/>
    </xf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52" applyFont="1">
      <alignment/>
      <protection/>
    </xf>
    <xf numFmtId="0" fontId="17" fillId="0" borderId="0" xfId="52">
      <alignment/>
      <protection/>
    </xf>
    <xf numFmtId="0" fontId="19" fillId="0" borderId="10" xfId="52" applyFont="1" applyBorder="1" applyAlignment="1">
      <alignment horizontal="center" vertical="center" wrapText="1" shrinkToFit="1"/>
      <protection/>
    </xf>
    <xf numFmtId="0" fontId="19" fillId="0" borderId="11" xfId="52" applyFont="1" applyBorder="1" applyAlignment="1">
      <alignment horizontal="center" vertical="center" wrapText="1" shrinkToFit="1"/>
      <protection/>
    </xf>
    <xf numFmtId="0" fontId="19" fillId="0" borderId="11" xfId="52" applyFont="1" applyBorder="1" applyAlignment="1">
      <alignment horizontal="center" wrapText="1"/>
      <protection/>
    </xf>
    <xf numFmtId="0" fontId="19" fillId="0" borderId="12" xfId="52" applyFont="1" applyBorder="1" applyAlignment="1">
      <alignment horizontal="center" wrapText="1"/>
      <protection/>
    </xf>
    <xf numFmtId="0" fontId="19" fillId="0" borderId="13" xfId="52" applyFont="1" applyBorder="1" applyAlignment="1">
      <alignment horizontal="center" wrapText="1"/>
      <protection/>
    </xf>
    <xf numFmtId="0" fontId="19" fillId="0" borderId="14" xfId="52" applyFont="1" applyBorder="1" applyAlignment="1">
      <alignment horizontal="left" wrapText="1" shrinkToFit="1"/>
      <protection/>
    </xf>
    <xf numFmtId="0" fontId="17" fillId="0" borderId="15" xfId="52" applyFont="1" applyBorder="1" applyAlignment="1">
      <alignment horizontal="left" wrapText="1" shrinkToFit="1"/>
      <protection/>
    </xf>
    <xf numFmtId="4" fontId="17" fillId="0" borderId="15" xfId="52" applyNumberFormat="1" applyFont="1" applyBorder="1" applyAlignment="1">
      <alignment horizontal="right" wrapText="1"/>
      <protection/>
    </xf>
    <xf numFmtId="4" fontId="17" fillId="0" borderId="16" xfId="52" applyNumberFormat="1" applyFont="1" applyBorder="1" applyAlignment="1">
      <alignment horizontal="right" wrapText="1"/>
      <protection/>
    </xf>
    <xf numFmtId="4" fontId="17" fillId="0" borderId="17" xfId="52" applyNumberFormat="1" applyFont="1" applyBorder="1" applyAlignment="1">
      <alignment horizontal="right" wrapText="1"/>
      <protection/>
    </xf>
    <xf numFmtId="0" fontId="19" fillId="0" borderId="18" xfId="52" applyFont="1" applyBorder="1" applyAlignment="1">
      <alignment horizontal="center" wrapText="1"/>
      <protection/>
    </xf>
    <xf numFmtId="0" fontId="19" fillId="0" borderId="19" xfId="52" applyFont="1" applyBorder="1" applyAlignment="1">
      <alignment wrapText="1" shrinkToFit="1"/>
      <protection/>
    </xf>
    <xf numFmtId="164" fontId="19" fillId="0" borderId="19" xfId="61" applyNumberFormat="1" applyFont="1" applyBorder="1" applyAlignment="1">
      <alignment/>
    </xf>
    <xf numFmtId="164" fontId="19" fillId="0" borderId="19" xfId="52" applyNumberFormat="1" applyFont="1" applyBorder="1">
      <alignment/>
      <protection/>
    </xf>
    <xf numFmtId="0" fontId="17" fillId="0" borderId="19" xfId="52" applyBorder="1" applyAlignment="1">
      <alignment wrapText="1" shrinkToFit="1"/>
      <protection/>
    </xf>
    <xf numFmtId="164" fontId="17" fillId="0" borderId="19" xfId="52" applyNumberFormat="1" applyBorder="1">
      <alignment/>
      <protection/>
    </xf>
    <xf numFmtId="164" fontId="17" fillId="0" borderId="19" xfId="52" applyNumberFormat="1" applyFont="1" applyBorder="1">
      <alignment/>
      <protection/>
    </xf>
    <xf numFmtId="165" fontId="17" fillId="0" borderId="0" xfId="52" applyNumberFormat="1">
      <alignment/>
      <protection/>
    </xf>
    <xf numFmtId="0" fontId="17" fillId="0" borderId="20" xfId="52" applyFont="1" applyBorder="1" applyAlignment="1">
      <alignment wrapText="1" shrinkToFit="1"/>
      <protection/>
    </xf>
    <xf numFmtId="0" fontId="17" fillId="0" borderId="20" xfId="52" applyBorder="1" applyAlignment="1">
      <alignment wrapText="1" shrinkToFit="1"/>
      <protection/>
    </xf>
    <xf numFmtId="164" fontId="17" fillId="0" borderId="20" xfId="52" applyNumberFormat="1" applyBorder="1">
      <alignment/>
      <protection/>
    </xf>
    <xf numFmtId="0" fontId="17" fillId="0" borderId="18" xfId="52" applyBorder="1" applyAlignment="1">
      <alignment wrapText="1" shrinkToFit="1"/>
      <protection/>
    </xf>
    <xf numFmtId="4" fontId="17" fillId="0" borderId="18" xfId="52" applyNumberFormat="1" applyBorder="1">
      <alignment/>
      <protection/>
    </xf>
    <xf numFmtId="4" fontId="17" fillId="0" borderId="19" xfId="52" applyNumberFormat="1" applyBorder="1">
      <alignment/>
      <protection/>
    </xf>
    <xf numFmtId="0" fontId="17" fillId="0" borderId="21" xfId="52" applyBorder="1" applyAlignment="1">
      <alignment wrapText="1" shrinkToFit="1"/>
      <protection/>
    </xf>
    <xf numFmtId="4" fontId="17" fillId="0" borderId="21" xfId="52" applyNumberFormat="1" applyBorder="1">
      <alignment/>
      <protection/>
    </xf>
    <xf numFmtId="0" fontId="19" fillId="0" borderId="22" xfId="52" applyFont="1" applyBorder="1" applyAlignment="1">
      <alignment wrapText="1" shrinkToFit="1"/>
      <protection/>
    </xf>
    <xf numFmtId="4" fontId="19" fillId="0" borderId="22" xfId="52" applyNumberFormat="1" applyFont="1" applyBorder="1">
      <alignment/>
      <protection/>
    </xf>
    <xf numFmtId="0" fontId="19" fillId="0" borderId="20" xfId="52" applyFont="1" applyFill="1" applyBorder="1" applyAlignment="1">
      <alignment wrapText="1" shrinkToFit="1"/>
      <protection/>
    </xf>
    <xf numFmtId="0" fontId="17" fillId="0" borderId="20" xfId="52" applyFill="1" applyBorder="1" applyAlignment="1">
      <alignment wrapText="1" shrinkToFit="1"/>
      <protection/>
    </xf>
    <xf numFmtId="4" fontId="17" fillId="0" borderId="20" xfId="52" applyNumberFormat="1" applyBorder="1">
      <alignment/>
      <protection/>
    </xf>
    <xf numFmtId="4" fontId="17" fillId="0" borderId="0" xfId="52" applyNumberFormat="1">
      <alignment/>
      <protection/>
    </xf>
    <xf numFmtId="0" fontId="17" fillId="0" borderId="18" xfId="52" applyFill="1" applyBorder="1" applyAlignment="1">
      <alignment wrapText="1" shrinkToFit="1"/>
      <protection/>
    </xf>
    <xf numFmtId="0" fontId="17" fillId="0" borderId="19" xfId="52" applyFill="1" applyBorder="1" applyAlignment="1">
      <alignment wrapText="1" shrinkToFit="1"/>
      <protection/>
    </xf>
    <xf numFmtId="4" fontId="17" fillId="0" borderId="23" xfId="52" applyNumberFormat="1" applyBorder="1">
      <alignment/>
      <protection/>
    </xf>
    <xf numFmtId="0" fontId="17" fillId="0" borderId="23" xfId="52" applyFill="1" applyBorder="1" applyAlignment="1">
      <alignment wrapText="1" shrinkToFit="1"/>
      <protection/>
    </xf>
    <xf numFmtId="0" fontId="17" fillId="0" borderId="20" xfId="52" applyFont="1" applyFill="1" applyBorder="1" applyAlignment="1">
      <alignment wrapText="1" shrinkToFit="1"/>
      <protection/>
    </xf>
    <xf numFmtId="0" fontId="17" fillId="0" borderId="0" xfId="52" applyFill="1" applyBorder="1" applyAlignment="1">
      <alignment wrapText="1" shrinkToFit="1"/>
      <protection/>
    </xf>
    <xf numFmtId="4" fontId="17" fillId="0" borderId="0" xfId="52" applyNumberFormat="1" applyBorder="1">
      <alignment/>
      <protection/>
    </xf>
    <xf numFmtId="0" fontId="20" fillId="0" borderId="0" xfId="52" applyFont="1" applyFill="1" applyBorder="1" applyAlignment="1">
      <alignment wrapText="1" shrinkToFit="1"/>
      <protection/>
    </xf>
    <xf numFmtId="0" fontId="17" fillId="0" borderId="10" xfId="52" applyBorder="1" applyAlignment="1">
      <alignment wrapText="1"/>
      <protection/>
    </xf>
    <xf numFmtId="0" fontId="17" fillId="0" borderId="11" xfId="52" applyBorder="1">
      <alignment/>
      <protection/>
    </xf>
    <xf numFmtId="165" fontId="17" fillId="0" borderId="11" xfId="52" applyNumberFormat="1" applyBorder="1">
      <alignment/>
      <protection/>
    </xf>
    <xf numFmtId="165" fontId="17" fillId="0" borderId="24" xfId="52" applyNumberFormat="1" applyBorder="1">
      <alignment/>
      <protection/>
    </xf>
    <xf numFmtId="165" fontId="17" fillId="0" borderId="0" xfId="52" applyNumberFormat="1" applyBorder="1">
      <alignment/>
      <protection/>
    </xf>
    <xf numFmtId="0" fontId="17" fillId="0" borderId="25" xfId="52" applyBorder="1" applyAlignment="1">
      <alignment wrapText="1"/>
      <protection/>
    </xf>
    <xf numFmtId="0" fontId="17" fillId="0" borderId="26" xfId="52" applyBorder="1">
      <alignment/>
      <protection/>
    </xf>
    <xf numFmtId="165" fontId="17" fillId="0" borderId="26" xfId="52" applyNumberFormat="1" applyBorder="1">
      <alignment/>
      <protection/>
    </xf>
    <xf numFmtId="165" fontId="17" fillId="0" borderId="27" xfId="52" applyNumberFormat="1" applyBorder="1">
      <alignment/>
      <protection/>
    </xf>
    <xf numFmtId="0" fontId="17" fillId="0" borderId="28" xfId="52" applyBorder="1" applyAlignment="1">
      <alignment wrapText="1"/>
      <protection/>
    </xf>
    <xf numFmtId="0" fontId="17" fillId="0" borderId="29" xfId="52" applyBorder="1">
      <alignment/>
      <protection/>
    </xf>
    <xf numFmtId="165" fontId="17" fillId="0" borderId="29" xfId="52" applyNumberFormat="1" applyBorder="1">
      <alignment/>
      <protection/>
    </xf>
    <xf numFmtId="165" fontId="17" fillId="0" borderId="30" xfId="52" applyNumberFormat="1" applyBorder="1">
      <alignment/>
      <protection/>
    </xf>
    <xf numFmtId="0" fontId="21" fillId="0" borderId="0" xfId="52" applyFont="1" applyAlignment="1">
      <alignment horizontal="left"/>
      <protection/>
    </xf>
    <xf numFmtId="0" fontId="21" fillId="0" borderId="0" xfId="52" applyFont="1">
      <alignment/>
      <protection/>
    </xf>
    <xf numFmtId="0" fontId="22" fillId="0" borderId="0" xfId="52" applyFont="1" applyAlignment="1">
      <alignment horizontal="justify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а по квартально 2013 год (передача электроэнергии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Смета по квартально 2013 год (передача электроэнергии)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V-APP02\Departments\Economists%20(OB)\!PUBLIC\&#1054;&#1069;&#1054;&#1055;\&#1044;&#1077;&#1087;&#1072;&#1088;&#1090;&#1072;&#1084;&#1077;&#1085;&#1090;%20(&#1087;&#1086;&#1076;&#1072;&#1095;&#1072;%20&#1101;&#1083;.&#1101;&#1085;&#1077;&#1088;&#1075;&#1080;&#1080;)%20%20&#1085;&#1072;%202015%20&#1075;&#1086;&#1076;\&#1089;&#1084;&#1077;&#1090;&#1072;&#1090;&#1072;%20&#1087;&#1086;%20&#1082;&#1074;&#1072;&#1088;&#1090;&#1072;&#1083;&#1100;&#1085;&#1086;%20&#1076;&#1077;&#1087;&#1072;&#1088;&#1090;&#1072;&#1084;&#1077;&#1085;&#1090;%20&#1079;&#1072;%202014%20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3;&#1086;&#1074;&#1069;&#1047;\&#1047;&#1072;&#1090;&#1088;&#1072;&#1090;&#1099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мортизация"/>
      <sheetName val="смета"/>
      <sheetName val="свод "/>
      <sheetName val="разбивка смета"/>
      <sheetName val="разбивка по квартально"/>
    </sheetNames>
    <sheetDataSet>
      <sheetData sheetId="1">
        <row r="8">
          <cell r="D8">
            <v>313.78511747681</v>
          </cell>
        </row>
        <row r="10">
          <cell r="D10">
            <v>4062.622060547389</v>
          </cell>
        </row>
        <row r="13">
          <cell r="D13">
            <v>353.83543269045924</v>
          </cell>
        </row>
        <row r="16">
          <cell r="D16">
            <v>8044</v>
          </cell>
        </row>
        <row r="18">
          <cell r="D18">
            <v>2476.7476</v>
          </cell>
        </row>
        <row r="20">
          <cell r="D20">
            <v>1205.76616</v>
          </cell>
        </row>
        <row r="21">
          <cell r="D21">
            <v>4777.748765172113</v>
          </cell>
        </row>
      </sheetData>
      <sheetData sheetId="4">
        <row r="8">
          <cell r="G8">
            <v>240.433127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вод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1" max="1" width="56.421875" style="2" customWidth="1"/>
    <col min="2" max="2" width="11.00390625" style="2" customWidth="1"/>
    <col min="3" max="6" width="12.8515625" style="2" hidden="1" customWidth="1"/>
    <col min="7" max="8" width="13.140625" style="2" hidden="1" customWidth="1"/>
    <col min="9" max="9" width="14.28125" style="2" customWidth="1"/>
    <col min="10" max="16384" width="9.140625" style="2" customWidth="1"/>
  </cols>
  <sheetData>
    <row r="1" spans="1:2" ht="15.75">
      <c r="A1" s="1" t="s">
        <v>0</v>
      </c>
      <c r="B1" s="1"/>
    </row>
    <row r="2" spans="1:2" ht="15.75">
      <c r="A2" s="1" t="s">
        <v>1</v>
      </c>
      <c r="B2" s="1"/>
    </row>
    <row r="3" ht="13.5" thickBot="1"/>
    <row r="4" spans="1:9" ht="38.25" customHeight="1">
      <c r="A4" s="3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  <c r="H4" s="7" t="s">
        <v>9</v>
      </c>
      <c r="I4" s="7" t="s">
        <v>10</v>
      </c>
    </row>
    <row r="5" spans="1:9" ht="38.25" customHeight="1" hidden="1">
      <c r="A5" s="8" t="s">
        <v>11</v>
      </c>
      <c r="B5" s="9" t="s">
        <v>12</v>
      </c>
      <c r="C5" s="10">
        <v>4461.3661414790995</v>
      </c>
      <c r="D5" s="10">
        <v>4918.602572347267</v>
      </c>
      <c r="E5" s="10">
        <v>4801.071607717041</v>
      </c>
      <c r="F5" s="10">
        <v>4658.359678456592</v>
      </c>
      <c r="G5" s="11">
        <v>18839.4</v>
      </c>
      <c r="H5" s="12"/>
      <c r="I5" s="13"/>
    </row>
    <row r="6" spans="1:9" ht="27" customHeight="1">
      <c r="A6" s="14" t="s">
        <v>13</v>
      </c>
      <c r="B6" s="14" t="s">
        <v>14</v>
      </c>
      <c r="C6" s="15">
        <f>G6*C9</f>
        <v>81.13385325956749</v>
      </c>
      <c r="D6" s="15">
        <f>G6*D9</f>
        <v>89.44909848054976</v>
      </c>
      <c r="E6" s="15">
        <f>G6*E9</f>
        <v>87.31169488367692</v>
      </c>
      <c r="F6" s="15">
        <f>G6*F9</f>
        <v>84.71635337620579</v>
      </c>
      <c r="G6" s="16">
        <v>342.611</v>
      </c>
      <c r="H6" s="16">
        <f>C6+D6+E6</f>
        <v>257.8946466237942</v>
      </c>
      <c r="I6" s="16">
        <f>SUM(I7:I8)</f>
        <v>326.813333</v>
      </c>
    </row>
    <row r="7" spans="1:10" ht="27" customHeight="1">
      <c r="A7" s="17" t="s">
        <v>15</v>
      </c>
      <c r="B7" s="17" t="s">
        <v>14</v>
      </c>
      <c r="C7" s="18">
        <f>C6-C8</f>
        <v>65.07035325956748</v>
      </c>
      <c r="D7" s="18">
        <f>D6-D8</f>
        <v>73.38559848054976</v>
      </c>
      <c r="E7" s="18">
        <f>E6-E8</f>
        <v>71.24819488367692</v>
      </c>
      <c r="F7" s="18">
        <f>F6-F8</f>
        <v>68.65285337620578</v>
      </c>
      <c r="G7" s="18">
        <v>278.357</v>
      </c>
      <c r="H7" s="18">
        <f aca="true" t="shared" si="0" ref="H7:H22">C7+D7+E7</f>
        <v>209.70414662379417</v>
      </c>
      <c r="I7" s="19">
        <f>'[1]разбивка по квартально'!G8</f>
        <v>240.433127</v>
      </c>
      <c r="J7" s="20"/>
    </row>
    <row r="8" spans="1:9" ht="27" customHeight="1" thickBot="1">
      <c r="A8" s="21" t="s">
        <v>16</v>
      </c>
      <c r="B8" s="22" t="s">
        <v>14</v>
      </c>
      <c r="C8" s="23">
        <f>64.254/4</f>
        <v>16.0635</v>
      </c>
      <c r="D8" s="23">
        <f>64.254/4</f>
        <v>16.0635</v>
      </c>
      <c r="E8" s="23">
        <f>64.254/4</f>
        <v>16.0635</v>
      </c>
      <c r="F8" s="23">
        <f>64.254/4</f>
        <v>16.0635</v>
      </c>
      <c r="G8" s="23">
        <f>64.254</f>
        <v>64.254</v>
      </c>
      <c r="H8" s="23">
        <f t="shared" si="0"/>
        <v>48.1905</v>
      </c>
      <c r="I8" s="23">
        <v>86.380206</v>
      </c>
    </row>
    <row r="9" spans="1:9" ht="27" customHeight="1" hidden="1">
      <c r="A9" s="24" t="s">
        <v>17</v>
      </c>
      <c r="B9" s="24"/>
      <c r="C9" s="25">
        <v>0.23681041548452178</v>
      </c>
      <c r="D9" s="25">
        <v>0.2610806380429985</v>
      </c>
      <c r="E9" s="25">
        <v>0.2548420654435407</v>
      </c>
      <c r="F9" s="25">
        <v>0.2472668810289389</v>
      </c>
      <c r="G9" s="25"/>
      <c r="H9" s="25">
        <f t="shared" si="0"/>
        <v>0.752733118971061</v>
      </c>
      <c r="I9" s="25"/>
    </row>
    <row r="10" spans="1:9" ht="17.25" customHeight="1">
      <c r="A10" s="17" t="s">
        <v>18</v>
      </c>
      <c r="B10" s="17" t="s">
        <v>12</v>
      </c>
      <c r="C10" s="26">
        <f aca="true" t="shared" si="1" ref="C10:C15">G10*$C$9</f>
        <v>57.45020679654498</v>
      </c>
      <c r="D10" s="26">
        <f aca="true" t="shared" si="2" ref="D10:D15">G10*$D$9</f>
        <v>63.33816278923144</v>
      </c>
      <c r="E10" s="26">
        <f aca="true" t="shared" si="3" ref="E10:E15">G10*$E$9</f>
        <v>61.824685076602975</v>
      </c>
      <c r="F10" s="26">
        <f aca="true" t="shared" si="4" ref="F10:F15">$F$9*G10</f>
        <v>59.986945337620575</v>
      </c>
      <c r="G10" s="26">
        <v>242.6</v>
      </c>
      <c r="H10" s="26">
        <f t="shared" si="0"/>
        <v>182.6130546623794</v>
      </c>
      <c r="I10" s="26">
        <f>'[1]смета'!D8</f>
        <v>313.78511747681</v>
      </c>
    </row>
    <row r="11" spans="1:9" ht="17.25" customHeight="1">
      <c r="A11" s="17" t="s">
        <v>19</v>
      </c>
      <c r="B11" s="17" t="s">
        <v>12</v>
      </c>
      <c r="C11" s="26">
        <f t="shared" si="1"/>
        <v>77.93430773595612</v>
      </c>
      <c r="D11" s="26">
        <f t="shared" si="2"/>
        <v>85.92163797995082</v>
      </c>
      <c r="E11" s="26">
        <f t="shared" si="3"/>
        <v>83.86852373746926</v>
      </c>
      <c r="F11" s="26">
        <f t="shared" si="4"/>
        <v>81.37553054662379</v>
      </c>
      <c r="G11" s="26">
        <v>329.1</v>
      </c>
      <c r="H11" s="26">
        <f t="shared" si="0"/>
        <v>247.72446945337623</v>
      </c>
      <c r="I11" s="26">
        <f>'[1]смета'!D10+'[1]смета'!D13</f>
        <v>4416.457493237848</v>
      </c>
    </row>
    <row r="12" spans="1:9" ht="17.25" customHeight="1">
      <c r="A12" s="17" t="s">
        <v>20</v>
      </c>
      <c r="B12" s="17" t="s">
        <v>12</v>
      </c>
      <c r="C12" s="26">
        <f t="shared" si="1"/>
        <v>1475.3762505516675</v>
      </c>
      <c r="D12" s="26">
        <f t="shared" si="2"/>
        <v>1626.5845911354893</v>
      </c>
      <c r="E12" s="26">
        <f t="shared" si="3"/>
        <v>1587.7170361263472</v>
      </c>
      <c r="F12" s="26">
        <f t="shared" si="4"/>
        <v>1540.5221221864952</v>
      </c>
      <c r="G12" s="26">
        <v>6230.2</v>
      </c>
      <c r="H12" s="26">
        <f t="shared" si="0"/>
        <v>4689.677877813504</v>
      </c>
      <c r="I12" s="26">
        <f>'[1]смета'!D16</f>
        <v>8044</v>
      </c>
    </row>
    <row r="13" spans="1:9" ht="17.25" customHeight="1">
      <c r="A13" s="17" t="s">
        <v>21</v>
      </c>
      <c r="B13" s="17" t="s">
        <v>12</v>
      </c>
      <c r="C13" s="26">
        <f t="shared" si="1"/>
        <v>452.9472816972448</v>
      </c>
      <c r="D13" s="26">
        <f t="shared" si="2"/>
        <v>499.36893638484327</v>
      </c>
      <c r="E13" s="26">
        <f t="shared" si="3"/>
        <v>487.43641857386035</v>
      </c>
      <c r="F13" s="26">
        <f t="shared" si="4"/>
        <v>472.94736334405144</v>
      </c>
      <c r="G13" s="26">
        <v>1912.7</v>
      </c>
      <c r="H13" s="26">
        <f t="shared" si="0"/>
        <v>1439.7526366559484</v>
      </c>
      <c r="I13" s="26">
        <f>'[1]смета'!D18</f>
        <v>2476.7476</v>
      </c>
    </row>
    <row r="14" spans="1:9" ht="17.25" customHeight="1">
      <c r="A14" s="17" t="s">
        <v>22</v>
      </c>
      <c r="B14" s="17" t="s">
        <v>12</v>
      </c>
      <c r="C14" s="26">
        <f t="shared" si="1"/>
        <v>285.8301714898178</v>
      </c>
      <c r="D14" s="26">
        <f t="shared" si="2"/>
        <v>315.1243301178992</v>
      </c>
      <c r="E14" s="26">
        <f t="shared" si="3"/>
        <v>307.59437299035363</v>
      </c>
      <c r="F14" s="26">
        <f t="shared" si="4"/>
        <v>298.45112540192923</v>
      </c>
      <c r="G14" s="26">
        <v>1207</v>
      </c>
      <c r="H14" s="26">
        <f t="shared" si="0"/>
        <v>908.5488745980706</v>
      </c>
      <c r="I14" s="26">
        <f>'[1]смета'!D20</f>
        <v>1205.76616</v>
      </c>
    </row>
    <row r="15" spans="1:9" ht="17.25" customHeight="1" thickBot="1">
      <c r="A15" s="27" t="s">
        <v>23</v>
      </c>
      <c r="B15" s="27" t="s">
        <v>12</v>
      </c>
      <c r="C15" s="28">
        <f t="shared" si="1"/>
        <v>2111.827923207868</v>
      </c>
      <c r="D15" s="28">
        <f t="shared" si="2"/>
        <v>2328.2649139398522</v>
      </c>
      <c r="E15" s="28">
        <f t="shared" si="3"/>
        <v>2272.630571212407</v>
      </c>
      <c r="F15" s="28">
        <f t="shared" si="4"/>
        <v>2205.0765916398714</v>
      </c>
      <c r="G15" s="28">
        <v>8917.8</v>
      </c>
      <c r="H15" s="28">
        <f t="shared" si="0"/>
        <v>6712.723408360127</v>
      </c>
      <c r="I15" s="28">
        <f>'[1]смета'!D21</f>
        <v>4777.748765172113</v>
      </c>
    </row>
    <row r="16" spans="1:9" ht="27" customHeight="1">
      <c r="A16" s="29" t="s">
        <v>24</v>
      </c>
      <c r="B16" s="29" t="s">
        <v>12</v>
      </c>
      <c r="C16" s="30">
        <f>SUM(C10:C15)</f>
        <v>4461.3661414790995</v>
      </c>
      <c r="D16" s="30">
        <f>SUM(D10:D15)</f>
        <v>4918.602572347267</v>
      </c>
      <c r="E16" s="30">
        <f>SUM(E10:E15)</f>
        <v>4801.071607717041</v>
      </c>
      <c r="F16" s="30">
        <f>SUM(F10:F15)</f>
        <v>4658.359678456592</v>
      </c>
      <c r="G16" s="30">
        <f>SUM(G10:G15)</f>
        <v>18839.4</v>
      </c>
      <c r="H16" s="30">
        <f t="shared" si="0"/>
        <v>14181.040321543405</v>
      </c>
      <c r="I16" s="30">
        <f>SUM(I9:I15)</f>
        <v>21234.50513588677</v>
      </c>
    </row>
    <row r="17" spans="1:10" ht="30.75" customHeight="1" thickBot="1">
      <c r="A17" s="31" t="s">
        <v>25</v>
      </c>
      <c r="B17" s="32" t="s">
        <v>12</v>
      </c>
      <c r="C17" s="33">
        <f>C16/C6*C8</f>
        <v>883.2953463257164</v>
      </c>
      <c r="D17" s="33">
        <f>D16/D6*D8</f>
        <v>883.2953463257165</v>
      </c>
      <c r="E17" s="33">
        <f>E16/E6*E8</f>
        <v>883.2953463257165</v>
      </c>
      <c r="F17" s="33">
        <f>F16/F6*F8</f>
        <v>883.2953463257164</v>
      </c>
      <c r="G17" s="33">
        <f>G16/G6*G8</f>
        <v>3533.181385302866</v>
      </c>
      <c r="H17" s="33">
        <f t="shared" si="0"/>
        <v>2649.88603897715</v>
      </c>
      <c r="I17" s="33">
        <f>I16/I6*I8</f>
        <v>5612.503355075655</v>
      </c>
      <c r="J17" s="34"/>
    </row>
    <row r="18" spans="1:9" ht="12.75">
      <c r="A18" s="35" t="s">
        <v>26</v>
      </c>
      <c r="B18" s="35" t="s">
        <v>12</v>
      </c>
      <c r="C18" s="25">
        <f>G18*$C$9</f>
        <v>12.906167643906437</v>
      </c>
      <c r="D18" s="25">
        <f>G18*$D$9</f>
        <v>14.22889477334342</v>
      </c>
      <c r="E18" s="25">
        <f>G18*$E$9</f>
        <v>13.888892566672968</v>
      </c>
      <c r="F18" s="25">
        <f>$F$9*G18</f>
        <v>13.47604501607717</v>
      </c>
      <c r="G18" s="25">
        <f>SUM(G19:G20)</f>
        <v>54.5</v>
      </c>
      <c r="H18" s="25">
        <f t="shared" si="0"/>
        <v>41.02395498392282</v>
      </c>
      <c r="I18" s="25"/>
    </row>
    <row r="19" spans="1:9" ht="12.75">
      <c r="A19" s="35" t="s">
        <v>27</v>
      </c>
      <c r="B19" s="35" t="s">
        <v>12</v>
      </c>
      <c r="C19" s="26">
        <f>G19*$C$9</f>
        <v>10.32493411512515</v>
      </c>
      <c r="D19" s="26">
        <f>G19*$D$9</f>
        <v>11.383115818674735</v>
      </c>
      <c r="E19" s="26">
        <f>G19*$E$9</f>
        <v>11.111114053338376</v>
      </c>
      <c r="F19" s="26">
        <f>$F$9*G19</f>
        <v>10.780836012861736</v>
      </c>
      <c r="G19" s="25">
        <v>43.6</v>
      </c>
      <c r="H19" s="25">
        <f t="shared" si="0"/>
        <v>32.81916398713826</v>
      </c>
      <c r="I19" s="25"/>
    </row>
    <row r="20" spans="1:9" ht="12.75">
      <c r="A20" s="36" t="s">
        <v>28</v>
      </c>
      <c r="B20" s="35" t="s">
        <v>12</v>
      </c>
      <c r="C20" s="37">
        <f>G20*$C$9</f>
        <v>2.5812335287812873</v>
      </c>
      <c r="D20" s="37">
        <f>G20*$D$9</f>
        <v>2.845778954668684</v>
      </c>
      <c r="E20" s="37">
        <f>G20*$E$9</f>
        <v>2.777778513334594</v>
      </c>
      <c r="F20" s="37">
        <f>$F$9*G20</f>
        <v>2.695209003215434</v>
      </c>
      <c r="G20" s="25">
        <v>10.9</v>
      </c>
      <c r="H20" s="25">
        <f t="shared" si="0"/>
        <v>8.204790996784565</v>
      </c>
      <c r="I20" s="25"/>
    </row>
    <row r="21" spans="1:9" ht="12.75">
      <c r="A21" s="36" t="s">
        <v>29</v>
      </c>
      <c r="B21" s="35" t="s">
        <v>12</v>
      </c>
      <c r="C21" s="28">
        <f>G21*$C$9</f>
        <v>2.4204502943325354</v>
      </c>
      <c r="D21" s="28">
        <f>G21*$D$9</f>
        <v>2.668517370330807</v>
      </c>
      <c r="E21" s="28">
        <f>G21*$E$9</f>
        <v>2.604752629013677</v>
      </c>
      <c r="F21" s="28">
        <f>$F$9*G21</f>
        <v>2.527326316034869</v>
      </c>
      <c r="G21" s="26">
        <f>G18/G6*G8</f>
        <v>10.22104660971189</v>
      </c>
      <c r="H21" s="26">
        <f t="shared" si="0"/>
        <v>7.6937202936770195</v>
      </c>
      <c r="I21" s="26">
        <f>I17*0.05</f>
        <v>280.62516775378276</v>
      </c>
    </row>
    <row r="22" spans="1:10" ht="51">
      <c r="A22" s="38" t="s">
        <v>30</v>
      </c>
      <c r="B22" s="38" t="s">
        <v>12</v>
      </c>
      <c r="C22" s="28">
        <f>C17+C21</f>
        <v>885.715796620049</v>
      </c>
      <c r="D22" s="28">
        <f>D17+D21</f>
        <v>885.9638636960474</v>
      </c>
      <c r="E22" s="28">
        <f>E17+E21</f>
        <v>885.9000989547302</v>
      </c>
      <c r="F22" s="28">
        <f>F17+F21</f>
        <v>885.8226726417513</v>
      </c>
      <c r="G22" s="37">
        <f>G17+G21</f>
        <v>3543.402431912578</v>
      </c>
      <c r="H22" s="37">
        <f t="shared" si="0"/>
        <v>2657.579759270827</v>
      </c>
      <c r="I22" s="37">
        <f>I17+I21</f>
        <v>5893.128522829438</v>
      </c>
      <c r="J22" s="34"/>
    </row>
    <row r="23" spans="1:9" ht="13.5" thickBot="1">
      <c r="A23" s="39" t="s">
        <v>31</v>
      </c>
      <c r="B23" s="32" t="s">
        <v>32</v>
      </c>
      <c r="C23" s="33">
        <f>C22/C8+0.01</f>
        <v>55.14840673701553</v>
      </c>
      <c r="D23" s="33">
        <f aca="true" t="shared" si="5" ref="D23:I23">D22/D8</f>
        <v>55.153849640243244</v>
      </c>
      <c r="E23" s="33">
        <f t="shared" si="5"/>
        <v>55.14988009803157</v>
      </c>
      <c r="F23" s="33">
        <f t="shared" si="5"/>
        <v>55.145060082905424</v>
      </c>
      <c r="G23" s="33">
        <f t="shared" si="5"/>
        <v>55.14679913954894</v>
      </c>
      <c r="H23" s="33">
        <f t="shared" si="5"/>
        <v>55.14737882509679</v>
      </c>
      <c r="I23" s="33">
        <f t="shared" si="5"/>
        <v>68.22313578216563</v>
      </c>
    </row>
    <row r="24" spans="1:9" ht="12.75">
      <c r="A24" s="40"/>
      <c r="B24" s="40"/>
      <c r="C24" s="41"/>
      <c r="D24" s="41"/>
      <c r="E24" s="41"/>
      <c r="F24" s="41"/>
      <c r="G24" s="41"/>
      <c r="H24" s="41"/>
      <c r="I24" s="41"/>
    </row>
    <row r="25" ht="12.75" hidden="1">
      <c r="A25" s="42" t="s">
        <v>33</v>
      </c>
    </row>
    <row r="26" spans="1:8" ht="20.25" customHeight="1" hidden="1">
      <c r="A26" s="43" t="s">
        <v>34</v>
      </c>
      <c r="B26" s="44" t="s">
        <v>14</v>
      </c>
      <c r="C26" s="45">
        <v>81.13385325956749</v>
      </c>
      <c r="D26" s="45">
        <v>89.44909848054976</v>
      </c>
      <c r="E26" s="45">
        <v>87.31169488367692</v>
      </c>
      <c r="F26" s="45">
        <v>84.71635337620579</v>
      </c>
      <c r="G26" s="46">
        <v>342.611</v>
      </c>
      <c r="H26" s="47"/>
    </row>
    <row r="27" spans="1:8" ht="25.5" hidden="1">
      <c r="A27" s="48" t="s">
        <v>15</v>
      </c>
      <c r="B27" s="49" t="s">
        <v>14</v>
      </c>
      <c r="C27" s="50">
        <v>65.07035325956748</v>
      </c>
      <c r="D27" s="50">
        <v>73.38559848054976</v>
      </c>
      <c r="E27" s="50">
        <v>71.24819488367692</v>
      </c>
      <c r="F27" s="50">
        <v>68.65285337620578</v>
      </c>
      <c r="G27" s="51">
        <v>278.357</v>
      </c>
      <c r="H27" s="47"/>
    </row>
    <row r="28" spans="1:8" ht="13.5" hidden="1" thickBot="1">
      <c r="A28" s="52" t="s">
        <v>35</v>
      </c>
      <c r="B28" s="53" t="s">
        <v>14</v>
      </c>
      <c r="C28" s="54">
        <v>16.0635</v>
      </c>
      <c r="D28" s="54">
        <v>16.0635</v>
      </c>
      <c r="E28" s="54">
        <v>16.0635</v>
      </c>
      <c r="F28" s="54">
        <v>16.0635</v>
      </c>
      <c r="G28" s="55">
        <v>64.254</v>
      </c>
      <c r="H28" s="47"/>
    </row>
    <row r="35" spans="1:5" ht="15">
      <c r="A35" s="56"/>
      <c r="E35" s="57" t="s">
        <v>36</v>
      </c>
    </row>
    <row r="61" ht="12.75">
      <c r="A61" s="2" t="s">
        <v>37</v>
      </c>
    </row>
    <row r="62" ht="15">
      <c r="A62" s="58" t="s">
        <v>38</v>
      </c>
    </row>
  </sheetData>
  <sheetProtection/>
  <printOptions/>
  <pageMargins left="0.9" right="0.37" top="0.83" bottom="0.53" header="0.5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"ЭНЕРГОПРОМ МЕНЕДЖМЕНТ"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Казанцева Ирина</dc:creator>
  <cp:keywords/>
  <dc:description/>
  <cp:lastModifiedBy>MAstanina</cp:lastModifiedBy>
  <dcterms:created xsi:type="dcterms:W3CDTF">2015-05-26T11:11:47Z</dcterms:created>
  <dcterms:modified xsi:type="dcterms:W3CDTF">2015-06-02T07:43:13Z</dcterms:modified>
  <cp:category/>
  <cp:version/>
  <cp:contentType/>
  <cp:contentStatus/>
</cp:coreProperties>
</file>