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506" windowWidth="8445" windowHeight="8145" tabRatio="844" activeTab="7"/>
  </bookViews>
  <sheets>
    <sheet name="П1.6" sheetId="1" r:id="rId1"/>
    <sheet name="П 1.6" sheetId="2" r:id="rId2"/>
    <sheet name="П1.5" sheetId="3" r:id="rId3"/>
    <sheet name="П 1.5" sheetId="4" r:id="rId4"/>
    <sheet name="П1.4" sheetId="5" r:id="rId5"/>
    <sheet name="П 1.4" sheetId="6" r:id="rId6"/>
    <sheet name="П1.2.2" sheetId="7" r:id="rId7"/>
    <sheet name="П1.1.2" sheetId="8" r:id="rId8"/>
    <sheet name="Лист15" sheetId="9" state="hidden" r:id="rId9"/>
    <sheet name="Лист16" sheetId="10" state="hidden" r:id="rId10"/>
    <sheet name="Лист17_1" sheetId="11" state="hidden" r:id="rId11"/>
    <sheet name="Лист17" sheetId="12" state="hidden" r:id="rId12"/>
    <sheet name="Лист19" sheetId="13" state="hidden" r:id="rId13"/>
    <sheet name="Лист21" sheetId="14" state="hidden" r:id="rId14"/>
    <sheet name="Лист1_24" sheetId="15" state="hidden" r:id="rId15"/>
  </sheets>
  <definedNames>
    <definedName name="Z_2D5EDE7F_30F2_440E_AFC5_7875B18E4F62_.wvu.PrintArea" localSheetId="8" hidden="1">'Лист15'!$A$1:$E$61</definedName>
    <definedName name="Z_2D5EDE7F_30F2_440E_AFC5_7875B18E4F62_.wvu.PrintArea" localSheetId="12" hidden="1">'Лист19'!$A$1:$E$80</definedName>
    <definedName name="Z_2D5EDE7F_30F2_440E_AFC5_7875B18E4F62_.wvu.PrintArea" localSheetId="13" hidden="1">'Лист21'!$A$1:$E$51</definedName>
    <definedName name="Z_2D5EDE7F_30F2_440E_AFC5_7875B18E4F62_.wvu.PrintArea" localSheetId="7" hidden="1">'П1.1.2'!$A$1:$F$36</definedName>
    <definedName name="Z_3A7DB2CD_F349_4A78_829E_F246274BC98A_.wvu.PrintArea" localSheetId="8" hidden="1">'Лист15'!$A$1:$E$61</definedName>
    <definedName name="Z_3A7DB2CD_F349_4A78_829E_F246274BC98A_.wvu.PrintArea" localSheetId="12" hidden="1">'Лист19'!$A$1:$E$80</definedName>
    <definedName name="Z_3A7DB2CD_F349_4A78_829E_F246274BC98A_.wvu.PrintArea" localSheetId="13" hidden="1">'Лист21'!$A$1:$E$51</definedName>
    <definedName name="Z_3A7DB2CD_F349_4A78_829E_F246274BC98A_.wvu.PrintArea" localSheetId="7" hidden="1">'П1.1.2'!$A$1:$F$36</definedName>
    <definedName name="Z_E35584D6_1C9D_4F4A_A7AC_1682CBBE16BE_.wvu.PrintArea" localSheetId="8" hidden="1">'Лист15'!$A$1:$E$61</definedName>
    <definedName name="Z_E35584D6_1C9D_4F4A_A7AC_1682CBBE16BE_.wvu.PrintArea" localSheetId="12" hidden="1">'Лист19'!$A$1:$E$80</definedName>
    <definedName name="Z_E35584D6_1C9D_4F4A_A7AC_1682CBBE16BE_.wvu.PrintArea" localSheetId="13" hidden="1">'Лист21'!$A$1:$E$51</definedName>
    <definedName name="Z_E35584D6_1C9D_4F4A_A7AC_1682CBBE16BE_.wvu.PrintArea" localSheetId="7" hidden="1">'П1.1.2'!$A$1:$F$36</definedName>
    <definedName name="_xlnm.Print_Area" localSheetId="14">'Лист1_24'!$A$1:$D$47</definedName>
    <definedName name="_xlnm.Print_Area" localSheetId="8">'Лист15'!$A$1:$E$61</definedName>
    <definedName name="_xlnm.Print_Area" localSheetId="10">'Лист17_1'!$A$1:$G$36</definedName>
    <definedName name="_xlnm.Print_Area" localSheetId="12">'Лист19'!$A$1:$E$72</definedName>
    <definedName name="_xlnm.Print_Area" localSheetId="13">'Лист21'!$A$1:$E$51</definedName>
    <definedName name="_xlnm.Print_Area" localSheetId="5">'П 1.4'!$A$1:$AK$40</definedName>
    <definedName name="_xlnm.Print_Area" localSheetId="3">'П 1.5'!$A$1:$AK$38</definedName>
    <definedName name="_xlnm.Print_Area" localSheetId="7">'П1.1.2'!$A$1:$J$36</definedName>
    <definedName name="_xlnm.Print_Area" localSheetId="6">'П1.2.2'!$A$1:$I$35</definedName>
    <definedName name="_xlnm.Print_Area" localSheetId="4">'П1.4'!$A$1:$AK$39</definedName>
    <definedName name="_xlnm.Print_Area" localSheetId="2">'П1.5'!$A$1:$AK$37</definedName>
    <definedName name="_xlnm.Print_Area" localSheetId="0">'П1.6'!$A$1:$R$87</definedName>
  </definedNames>
  <calcPr fullCalcOnLoad="1"/>
</workbook>
</file>

<file path=xl/sharedStrings.xml><?xml version="1.0" encoding="utf-8"?>
<sst xmlns="http://schemas.openxmlformats.org/spreadsheetml/2006/main" count="1225" uniqueCount="473">
  <si>
    <t>Передача мощности другим</t>
  </si>
  <si>
    <t>Передача мощности на оптовый</t>
  </si>
  <si>
    <t>рынок</t>
  </si>
  <si>
    <t>Таблица П1.2.2</t>
  </si>
  <si>
    <t>млн.кВтч.</t>
  </si>
  <si>
    <t>Полезный отпуск ПЭ (строка 7 таблицы П1.2.1)</t>
  </si>
  <si>
    <t>Покупная электроэнергия</t>
  </si>
  <si>
    <t>2.1.</t>
  </si>
  <si>
    <t>2.2.</t>
  </si>
  <si>
    <t>2.3.</t>
  </si>
  <si>
    <t>От других поставщиков (за вычетом строки 2</t>
  </si>
  <si>
    <t>таблицы П1.2.1)</t>
  </si>
  <si>
    <t>Потери электроэнергии в сетях</t>
  </si>
  <si>
    <t>то же в % к отпуску в сеть</t>
  </si>
  <si>
    <t>Расход электроэнергии на производственные и</t>
  </si>
  <si>
    <t>хозяйственные нужды</t>
  </si>
  <si>
    <t>в том числе:</t>
  </si>
  <si>
    <t>для закачки воды ГАЭС</t>
  </si>
  <si>
    <t>для электробойлерных</t>
  </si>
  <si>
    <t>для котельных</t>
  </si>
  <si>
    <t>5.</t>
  </si>
  <si>
    <t>Полезный отпуск электроэнергии ЭСО, всего</t>
  </si>
  <si>
    <t>5.1.</t>
  </si>
  <si>
    <t>Передача электроэнергии на оптовый рынок</t>
  </si>
  <si>
    <t>5.2.</t>
  </si>
  <si>
    <t>5.3.</t>
  </si>
  <si>
    <t>Полезный отпуск электроэнергии в общую сеть</t>
  </si>
  <si>
    <t>Таблица П1.4</t>
  </si>
  <si>
    <t>Всего</t>
  </si>
  <si>
    <t>ВН</t>
  </si>
  <si>
    <t>СН1</t>
  </si>
  <si>
    <t>СН11</t>
  </si>
  <si>
    <t>НН</t>
  </si>
  <si>
    <t>Поступление эл. энергии в сеть, всего</t>
  </si>
  <si>
    <t>из смежной сети, всего</t>
  </si>
  <si>
    <t>в том числе из сети</t>
  </si>
  <si>
    <t>от электростанций ПЭ (ЭСО)</t>
  </si>
  <si>
    <t>от других поставщиков (в т. ч. с оптового</t>
  </si>
  <si>
    <t>рынка)</t>
  </si>
  <si>
    <t>поступление эл. энергии от других</t>
  </si>
  <si>
    <t>организаций</t>
  </si>
  <si>
    <t>Потери электроэнергии в сети</t>
  </si>
  <si>
    <t>то же в % (п. 1.1/п. 1.3)</t>
  </si>
  <si>
    <t>Расход электроэнергии на производствен-</t>
  </si>
  <si>
    <t>ные и хозяйственные нужды</t>
  </si>
  <si>
    <t>Полезный отпуск из сети</t>
  </si>
  <si>
    <t>4.1.</t>
  </si>
  <si>
    <t>в т. ч.</t>
  </si>
  <si>
    <t>собственным потребителям ЭСО</t>
  </si>
  <si>
    <t>из них:</t>
  </si>
  <si>
    <t>потребителям, присоединенным к центру</t>
  </si>
  <si>
    <t>питания</t>
  </si>
  <si>
    <t>на генераторном напряжении</t>
  </si>
  <si>
    <t>4.2.</t>
  </si>
  <si>
    <t>потребителям оптового рынка</t>
  </si>
  <si>
    <t>4.3.</t>
  </si>
  <si>
    <t>сальдо переток в другие организации</t>
  </si>
  <si>
    <t xml:space="preserve"> </t>
  </si>
  <si>
    <t>Поступление мощности в сеть, всего</t>
  </si>
  <si>
    <t>Из смежной сети</t>
  </si>
  <si>
    <t>От электростанций ПЭ</t>
  </si>
  <si>
    <t>От других организаций</t>
  </si>
  <si>
    <t>то же в %</t>
  </si>
  <si>
    <t>Мощность на производственные и</t>
  </si>
  <si>
    <t>потребителям</t>
  </si>
  <si>
    <t>В т. ч.</t>
  </si>
  <si>
    <t>Заявленная (расчетная) мощность</t>
  </si>
  <si>
    <t>собственных потребителей, пользующихся</t>
  </si>
  <si>
    <t>региональными электрическими сетями</t>
  </si>
  <si>
    <t>потребителей оптового рынка</t>
  </si>
  <si>
    <t>В другие организации</t>
  </si>
  <si>
    <t>Таблица П1.6</t>
  </si>
  <si>
    <t>Структура полезного отпуска электрической энергии (мощности)</t>
  </si>
  <si>
    <t>Группа потребителей</t>
  </si>
  <si>
    <t xml:space="preserve">Объем полезного отпуска </t>
  </si>
  <si>
    <t xml:space="preserve">Заявленная (расчетная) </t>
  </si>
  <si>
    <t>Число часов</t>
  </si>
  <si>
    <t>Доля потребления</t>
  </si>
  <si>
    <t>электроэнергии, млн. кВт. ч</t>
  </si>
  <si>
    <t xml:space="preserve"> мощность, тыс. кВт</t>
  </si>
  <si>
    <t>использования, час</t>
  </si>
  <si>
    <t xml:space="preserve">на разных диапазонах напряжений, % </t>
  </si>
  <si>
    <t>СН2</t>
  </si>
  <si>
    <t>Базовые потребители</t>
  </si>
  <si>
    <t>Потребитель 1</t>
  </si>
  <si>
    <t>Потребитель 2</t>
  </si>
  <si>
    <t>Население</t>
  </si>
  <si>
    <t>Прочие потребители</t>
  </si>
  <si>
    <t>3.1.</t>
  </si>
  <si>
    <t>Бюджетные потребители</t>
  </si>
  <si>
    <t>Итого</t>
  </si>
  <si>
    <t>Таблица П1.15</t>
  </si>
  <si>
    <t xml:space="preserve">тыс.руб. </t>
  </si>
  <si>
    <t>Наименование показателя</t>
  </si>
  <si>
    <t>Сырье, основные материалы</t>
  </si>
  <si>
    <t>Вспомогательные материалы</t>
  </si>
  <si>
    <t>из них на ремонт</t>
  </si>
  <si>
    <t>Работы и услуги производственного характера</t>
  </si>
  <si>
    <t xml:space="preserve">из них на ремонт </t>
  </si>
  <si>
    <t>Топливо на технологические цели</t>
  </si>
  <si>
    <t>Энергия</t>
  </si>
  <si>
    <t>Энергия на хозяйственные нужды</t>
  </si>
  <si>
    <t>6.</t>
  </si>
  <si>
    <t>Затраты на оплату труда</t>
  </si>
  <si>
    <t>7.</t>
  </si>
  <si>
    <t>Отчисления на социальные нужды</t>
  </si>
  <si>
    <t>8.</t>
  </si>
  <si>
    <t>Амортизация основных средств</t>
  </si>
  <si>
    <t>9.</t>
  </si>
  <si>
    <t>Прочие затраты всего, в том числе:</t>
  </si>
  <si>
    <t>9.1.</t>
  </si>
  <si>
    <t>Целевые средства на НИОКР</t>
  </si>
  <si>
    <t>9.2.</t>
  </si>
  <si>
    <t>Средства на страхование</t>
  </si>
  <si>
    <t>9.3.</t>
  </si>
  <si>
    <t>Плата за предельно допустимые выбросы (сбросы)</t>
  </si>
  <si>
    <t>9.4.</t>
  </si>
  <si>
    <t>Оплата за услуги по организации функционирования и</t>
  </si>
  <si>
    <t>развитию ЕЭС России, оперативно-диспетчерскому</t>
  </si>
  <si>
    <t>управлению в электроэнергетике, организации функциониро-</t>
  </si>
  <si>
    <t>вания торговой системы оптового рынка электрической</t>
  </si>
  <si>
    <t>энергии (мощности), передаче электрической энергии по</t>
  </si>
  <si>
    <t>единой национальной (общероссийской) электрической сети</t>
  </si>
  <si>
    <t>9.5.</t>
  </si>
  <si>
    <t>Отчисления в ремонтный фонд (в случае его формирования)</t>
  </si>
  <si>
    <t>9.6.</t>
  </si>
  <si>
    <t>Водный налог (ГЭС)</t>
  </si>
  <si>
    <t>9.7.</t>
  </si>
  <si>
    <t>Непроизводственные расходы (налоги и другие обязательные</t>
  </si>
  <si>
    <t>платежи и сборы)</t>
  </si>
  <si>
    <t>Налог на землю</t>
  </si>
  <si>
    <t>Налог на пользователей автодорог</t>
  </si>
  <si>
    <t>9.8.</t>
  </si>
  <si>
    <t>Другие затраты, относимые на себестоимость продукции,</t>
  </si>
  <si>
    <t>всего</t>
  </si>
  <si>
    <t>9.8.1.</t>
  </si>
  <si>
    <t>Арендная плата</t>
  </si>
  <si>
    <t>10.</t>
  </si>
  <si>
    <t>Итого расходов</t>
  </si>
  <si>
    <t>11.</t>
  </si>
  <si>
    <t>12.</t>
  </si>
  <si>
    <t>Избыток средств, полученный в предыдущем периоде</t>
  </si>
  <si>
    <t>регулирования</t>
  </si>
  <si>
    <t>13.</t>
  </si>
  <si>
    <t>Расчетные расходы по производству продукции (услуг)</t>
  </si>
  <si>
    <t>13.1.</t>
  </si>
  <si>
    <t>— электрическая энергия</t>
  </si>
  <si>
    <t>13.1.1.</t>
  </si>
  <si>
    <t>производство электроэнергии</t>
  </si>
  <si>
    <t>13.1.2.</t>
  </si>
  <si>
    <t>покупная электроэнергия</t>
  </si>
  <si>
    <t>13.1.3.</t>
  </si>
  <si>
    <t>Сторонние потребители*</t>
  </si>
  <si>
    <t>13.2.</t>
  </si>
  <si>
    <t>— тепловая энергия</t>
  </si>
  <si>
    <t>Таблица П1.16</t>
  </si>
  <si>
    <t>Ед. изм.</t>
  </si>
  <si>
    <t>Численность</t>
  </si>
  <si>
    <t>Численность ППП</t>
  </si>
  <si>
    <t>чел.</t>
  </si>
  <si>
    <t>Средняя оплата труда</t>
  </si>
  <si>
    <t>Тарифная ставка рабочего 1 разряда</t>
  </si>
  <si>
    <t>руб.</t>
  </si>
  <si>
    <t>Дефлятор по заработной плате</t>
  </si>
  <si>
    <t>%</t>
  </si>
  <si>
    <t>Тарифная ставка рабочего 1 разряда с учетом</t>
  </si>
  <si>
    <t>дефлятора</t>
  </si>
  <si>
    <t>2.4.</t>
  </si>
  <si>
    <t>Средняя ступень оплаты</t>
  </si>
  <si>
    <t>2.5.</t>
  </si>
  <si>
    <t>Тарифный коэффициент, соответствующий</t>
  </si>
  <si>
    <t>ступени по оплате труда</t>
  </si>
  <si>
    <t>2.6.</t>
  </si>
  <si>
    <t>Среднемесячная тарифная ставка ППП</t>
  </si>
  <si>
    <t>2.7.</t>
  </si>
  <si>
    <t>Выплаты, связанные с режимом работы, с</t>
  </si>
  <si>
    <t>условиями труда 1 работника</t>
  </si>
  <si>
    <t>2.7.1.</t>
  </si>
  <si>
    <t>процент выплаты</t>
  </si>
  <si>
    <t>2.7.2.</t>
  </si>
  <si>
    <t>сумма выплат</t>
  </si>
  <si>
    <t>2.8.</t>
  </si>
  <si>
    <t>Текущее премирование</t>
  </si>
  <si>
    <t>2.8.1.</t>
  </si>
  <si>
    <t>2.8.2.</t>
  </si>
  <si>
    <t>2.9.</t>
  </si>
  <si>
    <t>Вознаграждение за выслугу лет</t>
  </si>
  <si>
    <t>2.9.1.</t>
  </si>
  <si>
    <t>2.9.2.</t>
  </si>
  <si>
    <t>2.10.</t>
  </si>
  <si>
    <t>Выплаты по итогам года</t>
  </si>
  <si>
    <t>2.10.1.</t>
  </si>
  <si>
    <t>2.10.2.</t>
  </si>
  <si>
    <t>2.11.</t>
  </si>
  <si>
    <t>Выплаты по районному коэффициенту и северные</t>
  </si>
  <si>
    <t>надбавки</t>
  </si>
  <si>
    <t>2.11.1.</t>
  </si>
  <si>
    <t>2.11.2.</t>
  </si>
  <si>
    <t>2.12.</t>
  </si>
  <si>
    <t>Итого среднемесячная оплата труда на 1</t>
  </si>
  <si>
    <t>работника</t>
  </si>
  <si>
    <t>Расчет средств на оплату труда ППП</t>
  </si>
  <si>
    <t>(включенного в себестоимость)</t>
  </si>
  <si>
    <t>Льготный проезд к месту отдыха</t>
  </si>
  <si>
    <t>тыс. руб.</t>
  </si>
  <si>
    <t>3.2.</t>
  </si>
  <si>
    <t>По постановлению от 03.11.1994 № 1206</t>
  </si>
  <si>
    <t>3.3.</t>
  </si>
  <si>
    <t>Итого средства на оплату труда ППП</t>
  </si>
  <si>
    <t>Расчет средств на оплату труда непромышленного</t>
  </si>
  <si>
    <t>персонала (включенного в балансовую прибыль)</t>
  </si>
  <si>
    <t>Численность, принятая для расчета (базовый</t>
  </si>
  <si>
    <t>период — фактическая)</t>
  </si>
  <si>
    <t>Среднемесячная оплата труда на 1 работника</t>
  </si>
  <si>
    <t>4.4.</t>
  </si>
  <si>
    <t>4.5.</t>
  </si>
  <si>
    <t>Итого средства на оплату труда непромышленного</t>
  </si>
  <si>
    <t>персонала</t>
  </si>
  <si>
    <t>Расчет по денежным выплатам</t>
  </si>
  <si>
    <t>Численность всего, принятая для расчета</t>
  </si>
  <si>
    <t>(базовый период — фактическая)</t>
  </si>
  <si>
    <t>Денежные выплаты на 1 работника</t>
  </si>
  <si>
    <t>Итого по денежным выплатам</t>
  </si>
  <si>
    <t>Итого средства на потребление</t>
  </si>
  <si>
    <t>Среднемесячный доход  на 1 работника</t>
  </si>
  <si>
    <t>Таблица П1.17</t>
  </si>
  <si>
    <t>Расчет амортизационных отчислений на восстановление</t>
  </si>
  <si>
    <t>Ввод основных производственных фондов</t>
  </si>
  <si>
    <t>Выбытие основных производственных фондов</t>
  </si>
  <si>
    <t>Средняя за отчетный период стоимость основных</t>
  </si>
  <si>
    <t>производственных фондов</t>
  </si>
  <si>
    <t>Средняя норма амортизации</t>
  </si>
  <si>
    <t>Сумма амортизационных отчислений</t>
  </si>
  <si>
    <t>Таблица П1.17.1</t>
  </si>
  <si>
    <t>Расчет среднегодовой стоимости основных производственных фондов</t>
  </si>
  <si>
    <t>Стоимость</t>
  </si>
  <si>
    <t>Ввод основных</t>
  </si>
  <si>
    <t>Выбытие основных</t>
  </si>
  <si>
    <t>Среднегодовая</t>
  </si>
  <si>
    <t>производственных</t>
  </si>
  <si>
    <t>на конец</t>
  </si>
  <si>
    <t>стоимость</t>
  </si>
  <si>
    <t>фондов</t>
  </si>
  <si>
    <t>1. Линии электропередач</t>
  </si>
  <si>
    <t>ВЛЭП</t>
  </si>
  <si>
    <t>КЛЭП</t>
  </si>
  <si>
    <t>2. Подстанции</t>
  </si>
  <si>
    <t>Всего (стр. 1 + стр. 2)</t>
  </si>
  <si>
    <t>Таблица П1.19</t>
  </si>
  <si>
    <t>Калькуляционные статьи затрат</t>
  </si>
  <si>
    <t>Основная оплата труда производственных</t>
  </si>
  <si>
    <t>рабочих</t>
  </si>
  <si>
    <t>Дополнительная оплата труда производственных</t>
  </si>
  <si>
    <t>Отчисления на соц. нужды с оплаты производст-</t>
  </si>
  <si>
    <t>венных рабочих</t>
  </si>
  <si>
    <t>Расходы по содержанию и эксплуатации</t>
  </si>
  <si>
    <t>оборудования, в том числе:</t>
  </si>
  <si>
    <t>амортизация производственного</t>
  </si>
  <si>
    <t>оборудования</t>
  </si>
  <si>
    <t>отчисления в ремонтный фонд</t>
  </si>
  <si>
    <t>другие расходы по содержанию и эксплуатации</t>
  </si>
  <si>
    <t>Расходы по подготовке и освоению производства</t>
  </si>
  <si>
    <t>(пусковые работы)</t>
  </si>
  <si>
    <t>Цеховые расходы</t>
  </si>
  <si>
    <t>Общехозяйственные расходы, всего, в том</t>
  </si>
  <si>
    <t>числе:</t>
  </si>
  <si>
    <t>7.1.</t>
  </si>
  <si>
    <t>7.2.</t>
  </si>
  <si>
    <t>7.3.</t>
  </si>
  <si>
    <t>Плата за предельно допустимые выбросы</t>
  </si>
  <si>
    <t>(сбросы) загрязняющих веществ</t>
  </si>
  <si>
    <t>7.4.</t>
  </si>
  <si>
    <t>Отчисления в ремонтный фонд в случае его</t>
  </si>
  <si>
    <t>формирования</t>
  </si>
  <si>
    <t>7.5.</t>
  </si>
  <si>
    <t>Непроизводственные расходы (налоги и другие</t>
  </si>
  <si>
    <t>обязательные платежи и сборы), всего, в том</t>
  </si>
  <si>
    <t>— налог на землю</t>
  </si>
  <si>
    <t>7.6</t>
  </si>
  <si>
    <t>Другие затраты, относимые на себестоимость</t>
  </si>
  <si>
    <t>продукции, всего, в том числе:</t>
  </si>
  <si>
    <t>7.6.1.</t>
  </si>
  <si>
    <t>Избыток средств, полученный в предыдущем</t>
  </si>
  <si>
    <t>периоде регулирования</t>
  </si>
  <si>
    <t>Итого производственные расходы</t>
  </si>
  <si>
    <t>Полезный отпуск электроэнергии,</t>
  </si>
  <si>
    <t>млн. кВт. ч</t>
  </si>
  <si>
    <t>Удельные расходы, руб./тыс. кВт. ч</t>
  </si>
  <si>
    <t>Условно-постоянные затраты, в том числе:</t>
  </si>
  <si>
    <t>Сумма общехозяйственных расходов</t>
  </si>
  <si>
    <t>14.</t>
  </si>
  <si>
    <t>Оплата за услуги по организации функциониро-</t>
  </si>
  <si>
    <t>вания и развитию ЕЭС России, оперативно-</t>
  </si>
  <si>
    <t>диспетчерскому управлению в электроэнергети-</t>
  </si>
  <si>
    <t>ке, организации функционирования торговой</t>
  </si>
  <si>
    <t>системы оптового рынка электрической</t>
  </si>
  <si>
    <t>энергии (мощности), передаче электрической</t>
  </si>
  <si>
    <t>энергии по единой национальной (общероссий-</t>
  </si>
  <si>
    <t>ской) электрической сети</t>
  </si>
  <si>
    <t>Таблица П1.21</t>
  </si>
  <si>
    <t>Расчет балансовой прибыли, принимаемой при установлении тарифов</t>
  </si>
  <si>
    <t>Наименование</t>
  </si>
  <si>
    <t>Прибыль на развитие производства</t>
  </si>
  <si>
    <t>— капитальные вложения</t>
  </si>
  <si>
    <t>Прибыль на социальное развитие</t>
  </si>
  <si>
    <t>Прибыль на поощрение</t>
  </si>
  <si>
    <t>Дивиденды по акциям</t>
  </si>
  <si>
    <t>Прибыль на прочие цели</t>
  </si>
  <si>
    <t>— % за пользование кредитом</t>
  </si>
  <si>
    <t>— услуги банка</t>
  </si>
  <si>
    <t>— другие (с расшифровкой)</t>
  </si>
  <si>
    <t>Прибыль, облагаемая налогом</t>
  </si>
  <si>
    <t>Налоги, сборы, платежи — всего</t>
  </si>
  <si>
    <t>— на прибыль</t>
  </si>
  <si>
    <t>— на имущество</t>
  </si>
  <si>
    <t>— плата за выбросы загрязняющих веществ</t>
  </si>
  <si>
    <t>— другие налоги и обязательные сборы и</t>
  </si>
  <si>
    <t>платежи (с расшифровкой)</t>
  </si>
  <si>
    <t>Прибыль от товарной продукции</t>
  </si>
  <si>
    <t>Удельный расход, руб/тыс.кВтч.</t>
  </si>
  <si>
    <t>Прибыль от передачи электроэнергии сторонним потребителям</t>
  </si>
  <si>
    <t>Таблица П 1.24</t>
  </si>
  <si>
    <t>Единицы</t>
  </si>
  <si>
    <t>Расходы, отнесенные на передачу электрической</t>
  </si>
  <si>
    <t>СН</t>
  </si>
  <si>
    <t>в т. ч. СН1</t>
  </si>
  <si>
    <t>Прибыль, отнесенная на передачу электрической</t>
  </si>
  <si>
    <t>энергии (п. 8 табл. П1.21.3)</t>
  </si>
  <si>
    <t>2.1</t>
  </si>
  <si>
    <t>Рентабельность (п. 2 / п. 1 * 100%)</t>
  </si>
  <si>
    <t>Необходимая валовая выручка, отнесенная на</t>
  </si>
  <si>
    <t>передачу электрической энергии (п. 1 + п. 2)</t>
  </si>
  <si>
    <t>Плата за услуги на содержание электрических</t>
  </si>
  <si>
    <t>руб./МВт
мес.</t>
  </si>
  <si>
    <t>сетей по диапазонам напряжения в расчете на</t>
  </si>
  <si>
    <t>1 МВт согласно формулам (31)-(33)</t>
  </si>
  <si>
    <t>руб./МВт ч.</t>
  </si>
  <si>
    <t>1 МВт. ч согласно формулам (34)-(36)</t>
  </si>
  <si>
    <t>6.1.</t>
  </si>
  <si>
    <t>6.2.</t>
  </si>
  <si>
    <t>6.3.</t>
  </si>
  <si>
    <t>Баланс мощности ЗАО "ЭПМ-НовЭЗ" в годовом совмещенном максимуме</t>
  </si>
  <si>
    <t>Расчет полезного отпуска электрической энергии по сетям ЗАО "ЭПМ-НовЭЗ"</t>
  </si>
  <si>
    <t>Баланс электрической энергии по сетям ВН, СН1, СН11 и НН ЗАО "ЭПМ-НовЭЗ"</t>
  </si>
  <si>
    <t>Управляющий директор</t>
  </si>
  <si>
    <t>Баланс электрической энергии по сетям ВН, СН1, СН11 и НН ЗАО "ЭПМ-НовЭЗ"для сторонних потребителей</t>
  </si>
  <si>
    <t>Электрическая мощность по диапазонам напряжения ЗАО "ЭПМ-НовЭЗ"для сторонних потребителей</t>
  </si>
  <si>
    <t>по группам потребителей ЗАО "ЭПМ-НовЭЗ"</t>
  </si>
  <si>
    <t xml:space="preserve">по группам потребителей  и ЗАО "ЭПМ-НовЭЗ" </t>
  </si>
  <si>
    <t>ЗАО "ЭПМ-НовЭЗ"</t>
  </si>
  <si>
    <t>Расчет платы за услуги по содержанию электрических сетей ЗАО "ЭПМ-НовЭЗ" для сторонних потребителей</t>
  </si>
  <si>
    <t>* - Расходы на передачу электроэнергии сторонним потребителям отнесены пропорционально количеству переданной эл. энергии (табл. П.1.2.2 п.5/ п.1)</t>
  </si>
  <si>
    <t>Смета расходов цеха по ремонту и обслуживанию электротехнического оборудования (услуга по передачи электроэнергии) ЗАО "ЭПМ-НовЭЗ"</t>
  </si>
  <si>
    <t>Расчет расходов на оплату труда  цеха по ремонту и обслуживанию электротехнического оборудования (услуга по передачи электроэнергии) ЗАО "ЭПМ-НовЭЗ"</t>
  </si>
  <si>
    <t>основных производственных фондов по линиям электропередач и подстанциям ЗАО "ЭПМ-НовЭЗ"</t>
  </si>
  <si>
    <t>Калькуляция расходов, связанных с передачей электрической энергии ЗАО "ЭПМ-НовЭЗ"</t>
  </si>
  <si>
    <t>на передачу электрической энергии ЗАО "ЭПМ-НовЭЗ"</t>
  </si>
  <si>
    <t>№ п/п</t>
  </si>
  <si>
    <t xml:space="preserve">Энергия на технологические цели </t>
  </si>
  <si>
    <t>9.9.3.</t>
  </si>
  <si>
    <t>Обеспечения средсвами индивидуальной защиты</t>
  </si>
  <si>
    <t>9.9.4.</t>
  </si>
  <si>
    <t>Затраты на оплату труда АУП, ИТП, вспом.рабочие</t>
  </si>
  <si>
    <t>9.9.5.</t>
  </si>
  <si>
    <t>Отчисления на социальные нужды АУП, ИТП, вспом.рабочие</t>
  </si>
  <si>
    <t>Базовый период ожидаемый 2012г.</t>
  </si>
  <si>
    <t>период 2013г.</t>
  </si>
  <si>
    <t>период 2014г.</t>
  </si>
  <si>
    <t>регулирования 2015г</t>
  </si>
  <si>
    <t>регулирования 2015г.</t>
  </si>
  <si>
    <t>Базовый период 2013г.</t>
  </si>
  <si>
    <t>Базовый период 2014г.</t>
  </si>
  <si>
    <t>Период регулирования 2015г.</t>
  </si>
  <si>
    <t>Е.Н.Захаров</t>
  </si>
  <si>
    <t>А.А.Спекторук</t>
  </si>
  <si>
    <t>Базовый период 2013 г.</t>
  </si>
  <si>
    <t>Базовый период ожидаемый 2014г.</t>
  </si>
  <si>
    <t>Период регулирования 2015 г</t>
  </si>
  <si>
    <t>Управляющий директор                                                                А.А.Спекторук</t>
  </si>
  <si>
    <t>Управляющий директор                                                                            А.А.Спекторук</t>
  </si>
  <si>
    <t>Период регулирования 2016г.</t>
  </si>
  <si>
    <t>Период регулирования 2017г.</t>
  </si>
  <si>
    <t>Период регулирования 2018г.</t>
  </si>
  <si>
    <t>Период регулирования 2019г.</t>
  </si>
  <si>
    <t>От других поставщиков (в т. ч. с оптового рынка)</t>
  </si>
  <si>
    <t>Мощность на производственные и хозяйственные нужды</t>
  </si>
  <si>
    <t>регулирования 2016г.</t>
  </si>
  <si>
    <t>регулирования 2017г.</t>
  </si>
  <si>
    <t>регулирования 2018г.</t>
  </si>
  <si>
    <t>регулирования 2019г.</t>
  </si>
  <si>
    <t>регулирования 2016г</t>
  </si>
  <si>
    <t>регулирования 2017г</t>
  </si>
  <si>
    <t>регулирования 2018г</t>
  </si>
  <si>
    <t>регулирования 2019г</t>
  </si>
  <si>
    <t>Главный энергетик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</si>
  <si>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</si>
  <si>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Таблица П1.1.2</t>
  </si>
  <si>
    <t>графика электрической нагрузки ОЭС</t>
  </si>
  <si>
    <t>тыс.кВт.</t>
  </si>
  <si>
    <t>№</t>
  </si>
  <si>
    <t>Показатели</t>
  </si>
  <si>
    <t>Единица</t>
  </si>
  <si>
    <t>Базовый</t>
  </si>
  <si>
    <t>Период</t>
  </si>
  <si>
    <t>п/п</t>
  </si>
  <si>
    <t>измерения</t>
  </si>
  <si>
    <t>1.</t>
  </si>
  <si>
    <t>Поступление мощности в сеть</t>
  </si>
  <si>
    <t>тыс. кВт</t>
  </si>
  <si>
    <t>ЭСО от ПЭ</t>
  </si>
  <si>
    <t>1.1.</t>
  </si>
  <si>
    <t>Собственных станций</t>
  </si>
  <si>
    <t>1.2.</t>
  </si>
  <si>
    <t>От блок-станций</t>
  </si>
  <si>
    <t>1.3.</t>
  </si>
  <si>
    <t>С оптового рынка</t>
  </si>
  <si>
    <t>1.4.</t>
  </si>
  <si>
    <t>Других ПЭ и ЭСО</t>
  </si>
  <si>
    <t>1.4.1.</t>
  </si>
  <si>
    <t>…</t>
  </si>
  <si>
    <t>2.</t>
  </si>
  <si>
    <t>Потери в сети</t>
  </si>
  <si>
    <t>3.</t>
  </si>
  <si>
    <t>Мощность на производственные</t>
  </si>
  <si>
    <t>и хозяйственные нужды</t>
  </si>
  <si>
    <t>4.</t>
  </si>
  <si>
    <t>Полезный отпуск мощности</t>
  </si>
  <si>
    <t>ЭСО</t>
  </si>
  <si>
    <t>в том числе</t>
  </si>
  <si>
    <t>Максимум нагрузки собственных</t>
  </si>
  <si>
    <t>потребителей ЭСО</t>
  </si>
  <si>
    <t>Электрическая мощность по диапазонам напряжения ЗАО "ЭПМ-НовЭЗ"</t>
  </si>
  <si>
    <t>по линиям электропередач и подстанциям ЗАО "ЭПМ-НовЭЗ"</t>
  </si>
  <si>
    <t xml:space="preserve">Период </t>
  </si>
  <si>
    <t xml:space="preserve">Первоначальная стоимость основных производственных фондов </t>
  </si>
  <si>
    <t>2</t>
  </si>
  <si>
    <t>3</t>
  </si>
  <si>
    <t>4</t>
  </si>
  <si>
    <t>5</t>
  </si>
  <si>
    <t>6</t>
  </si>
  <si>
    <t>7</t>
  </si>
  <si>
    <t>1</t>
  </si>
  <si>
    <t>первоначальная</t>
  </si>
  <si>
    <t xml:space="preserve">Остаточная стоимость основных производственных фондов </t>
  </si>
  <si>
    <t>9.8.2.</t>
  </si>
  <si>
    <t>Общехозяйственные расходы</t>
  </si>
  <si>
    <t>9.9.</t>
  </si>
  <si>
    <t>9.9.1.</t>
  </si>
  <si>
    <t>9.9.2.</t>
  </si>
  <si>
    <t>Затраты управления</t>
  </si>
  <si>
    <t>5.2.1.</t>
  </si>
  <si>
    <t>5.2.2.</t>
  </si>
  <si>
    <t>период 2011г.</t>
  </si>
  <si>
    <t>Базовый период 2011г.</t>
  </si>
  <si>
    <t>Недополученный по независящим причинам доход (рост отчислений на соцальные нужды)</t>
  </si>
  <si>
    <t>энергии для сторонних организаций</t>
  </si>
  <si>
    <t>тыс.руб.</t>
  </si>
  <si>
    <t>регулирования 2013г.</t>
  </si>
  <si>
    <t>Период регулирования 2013г.</t>
  </si>
  <si>
    <t>регулир.2013 г</t>
  </si>
  <si>
    <t>просим</t>
  </si>
  <si>
    <t xml:space="preserve">Отпуск электроэнергии в ОАО "РЭС" (р.п. Линево) </t>
  </si>
  <si>
    <t>Отпуск электроэнергии  без ОАО "РЭС" (р.п. Линево), прочие</t>
  </si>
  <si>
    <t xml:space="preserve">Амортизация </t>
  </si>
  <si>
    <t>Е.Н. Захаров</t>
  </si>
  <si>
    <t>регулир. 2015г.</t>
  </si>
  <si>
    <t>Базовый период  ожидаемый 2014г.</t>
  </si>
  <si>
    <t>Базовый период 2016г.</t>
  </si>
  <si>
    <t>Базовый период 2017г.</t>
  </si>
  <si>
    <t>Базовый период 2018г.</t>
  </si>
  <si>
    <t>Базовый период 2019г.</t>
  </si>
  <si>
    <t>Таблица П1.5</t>
  </si>
  <si>
    <t>А.А. Спекторук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</si>
</sst>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_-* #,##0.00_р_._-;\-* #,##0.00_р_._-;_-* \-??_р_._-;_-@_-"/>
    <numFmt numFmtId="168" formatCode="_-* #,##0.0_р_._-;\-* #,##0.0_р_._-;_-* \-??_р_._-;_-@_-"/>
    <numFmt numFmtId="169" formatCode="_-* #,##0.0_р_._-;\-* #,##0.0_р_._-;_-* \-?_р_._-;_-@_-"/>
    <numFmt numFmtId="170" formatCode="0.000000"/>
    <numFmt numFmtId="171" formatCode="0.00000"/>
    <numFmt numFmtId="172" formatCode="_-* #,##0.0_р_._-;\-* #,##0.0_р_._-;_-* &quot;-&quot;?_р_._-;_-@_-"/>
    <numFmt numFmtId="173" formatCode="#,##0.0_ ;\-#,##0.0\ "/>
    <numFmt numFmtId="174" formatCode="#,##0.00_ ;\-#,##0.00\ "/>
    <numFmt numFmtId="175" formatCode="#,##0.000_ ;\-#,##0.000\ "/>
    <numFmt numFmtId="176" formatCode="#,##0.0000_ ;\-#,##0.0000\ "/>
    <numFmt numFmtId="177" formatCode="#,##0_ ;\-#,##0\ "/>
    <numFmt numFmtId="178" formatCode="#,##0.0"/>
    <numFmt numFmtId="179" formatCode="#,##0.000"/>
    <numFmt numFmtId="180" formatCode="0.0%"/>
  </numFmts>
  <fonts count="2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2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2"/>
    </font>
    <font>
      <sz val="10"/>
      <color indexed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12"/>
      <color indexed="9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</cellStyleXfs>
  <cellXfs count="520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left"/>
    </xf>
    <xf numFmtId="165" fontId="3" fillId="0" borderId="3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horizontal="left"/>
    </xf>
    <xf numFmtId="164" fontId="5" fillId="0" borderId="9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5" fillId="0" borderId="5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0" fontId="5" fillId="0" borderId="3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166" fontId="2" fillId="0" borderId="0" xfId="0" applyNumberFormat="1" applyFont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3" fillId="2" borderId="3" xfId="0" applyNumberFormat="1" applyFont="1" applyFill="1" applyBorder="1" applyAlignment="1">
      <alignment horizontal="left"/>
    </xf>
    <xf numFmtId="0" fontId="3" fillId="2" borderId="3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3" fillId="0" borderId="16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6" fontId="5" fillId="0" borderId="14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left"/>
    </xf>
    <xf numFmtId="0" fontId="3" fillId="0" borderId="23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 horizontal="left"/>
    </xf>
    <xf numFmtId="0" fontId="3" fillId="0" borderId="25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left"/>
    </xf>
    <xf numFmtId="0" fontId="3" fillId="0" borderId="32" xfId="0" applyNumberFormat="1" applyFont="1" applyBorder="1" applyAlignment="1">
      <alignment horizontal="left"/>
    </xf>
    <xf numFmtId="165" fontId="5" fillId="0" borderId="31" xfId="0" applyNumberFormat="1" applyFont="1" applyBorder="1" applyAlignment="1">
      <alignment horizontal="center"/>
    </xf>
    <xf numFmtId="165" fontId="5" fillId="0" borderId="33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>
      <alignment horizontal="left"/>
    </xf>
    <xf numFmtId="164" fontId="3" fillId="0" borderId="22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5" fontId="6" fillId="0" borderId="19" xfId="0" applyNumberFormat="1" applyFont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0" fontId="2" fillId="2" borderId="13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27" xfId="0" applyFont="1" applyBorder="1" applyAlignment="1">
      <alignment/>
    </xf>
    <xf numFmtId="49" fontId="5" fillId="0" borderId="19" xfId="0" applyNumberFormat="1" applyFont="1" applyBorder="1" applyAlignment="1">
      <alignment horizontal="center"/>
    </xf>
    <xf numFmtId="0" fontId="5" fillId="0" borderId="40" xfId="0" applyNumberFormat="1" applyFont="1" applyBorder="1" applyAlignment="1">
      <alignment horizontal="left"/>
    </xf>
    <xf numFmtId="165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5" fillId="2" borderId="44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0" fontId="3" fillId="0" borderId="42" xfId="0" applyNumberFormat="1" applyFont="1" applyBorder="1" applyAlignment="1">
      <alignment horizontal="center"/>
    </xf>
    <xf numFmtId="49" fontId="5" fillId="2" borderId="30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left"/>
    </xf>
    <xf numFmtId="0" fontId="5" fillId="2" borderId="11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13" fillId="0" borderId="0" xfId="0" applyNumberFormat="1" applyFont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2" borderId="29" xfId="0" applyNumberFormat="1" applyFont="1" applyFill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45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2" borderId="18" xfId="0" applyNumberFormat="1" applyFont="1" applyFill="1" applyBorder="1" applyAlignment="1">
      <alignment horizontal="left"/>
    </xf>
    <xf numFmtId="0" fontId="3" fillId="2" borderId="18" xfId="0" applyNumberFormat="1" applyFont="1" applyFill="1" applyBorder="1" applyAlignment="1">
      <alignment horizontal="center"/>
    </xf>
    <xf numFmtId="0" fontId="3" fillId="0" borderId="18" xfId="0" applyNumberFormat="1" applyFont="1" applyBorder="1" applyAlignment="1">
      <alignment horizontal="left"/>
    </xf>
    <xf numFmtId="165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66" fontId="3" fillId="0" borderId="1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left"/>
    </xf>
    <xf numFmtId="0" fontId="3" fillId="0" borderId="47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2" fillId="0" borderId="49" xfId="0" applyNumberFormat="1" applyFont="1" applyBorder="1" applyAlignment="1">
      <alignment horizontal="center"/>
    </xf>
    <xf numFmtId="49" fontId="3" fillId="2" borderId="17" xfId="0" applyNumberFormat="1" applyFont="1" applyFill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0" fontId="5" fillId="0" borderId="51" xfId="0" applyNumberFormat="1" applyFont="1" applyBorder="1" applyAlignment="1">
      <alignment horizontal="left"/>
    </xf>
    <xf numFmtId="164" fontId="5" fillId="0" borderId="51" xfId="0" applyNumberFormat="1" applyFont="1" applyBorder="1" applyAlignment="1">
      <alignment horizontal="center"/>
    </xf>
    <xf numFmtId="1" fontId="5" fillId="0" borderId="51" xfId="0" applyNumberFormat="1" applyFont="1" applyBorder="1" applyAlignment="1">
      <alignment horizontal="center"/>
    </xf>
    <xf numFmtId="0" fontId="5" fillId="0" borderId="51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 horizontal="left" wrapText="1"/>
    </xf>
    <xf numFmtId="0" fontId="3" fillId="0" borderId="54" xfId="0" applyNumberFormat="1" applyFont="1" applyBorder="1" applyAlignment="1">
      <alignment horizontal="left" wrapText="1"/>
    </xf>
    <xf numFmtId="0" fontId="3" fillId="0" borderId="55" xfId="0" applyNumberFormat="1" applyFont="1" applyBorder="1" applyAlignment="1">
      <alignment horizontal="left" wrapText="1"/>
    </xf>
    <xf numFmtId="1" fontId="3" fillId="0" borderId="31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0" fontId="3" fillId="0" borderId="56" xfId="0" applyNumberFormat="1" applyFont="1" applyBorder="1" applyAlignment="1">
      <alignment horizontal="center"/>
    </xf>
    <xf numFmtId="0" fontId="3" fillId="0" borderId="57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NumberFormat="1" applyFont="1" applyAlignment="1">
      <alignment horizontal="left"/>
    </xf>
    <xf numFmtId="2" fontId="3" fillId="0" borderId="2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0" fontId="3" fillId="0" borderId="18" xfId="0" applyNumberFormat="1" applyFont="1" applyBorder="1" applyAlignment="1">
      <alignment horizontal="center" wrapText="1"/>
    </xf>
    <xf numFmtId="43" fontId="2" fillId="0" borderId="4" xfId="0" applyNumberFormat="1" applyFont="1" applyBorder="1" applyAlignment="1">
      <alignment horizontal="center"/>
    </xf>
    <xf numFmtId="43" fontId="2" fillId="0" borderId="3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178" fontId="3" fillId="0" borderId="3" xfId="0" applyNumberFormat="1" applyFont="1" applyFill="1" applyBorder="1" applyAlignment="1">
      <alignment horizontal="center"/>
    </xf>
    <xf numFmtId="178" fontId="3" fillId="0" borderId="6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5" fillId="0" borderId="2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78" fontId="3" fillId="0" borderId="58" xfId="0" applyNumberFormat="1" applyFont="1" applyFill="1" applyBorder="1" applyAlignment="1">
      <alignment horizontal="center"/>
    </xf>
    <xf numFmtId="178" fontId="3" fillId="0" borderId="6" xfId="0" applyNumberFormat="1" applyFont="1" applyBorder="1" applyAlignment="1">
      <alignment horizontal="center"/>
    </xf>
    <xf numFmtId="178" fontId="3" fillId="0" borderId="58" xfId="0" applyNumberFormat="1" applyFont="1" applyBorder="1" applyAlignment="1">
      <alignment horizontal="center"/>
    </xf>
    <xf numFmtId="178" fontId="3" fillId="0" borderId="3" xfId="0" applyNumberFormat="1" applyFont="1" applyBorder="1" applyAlignment="1">
      <alignment horizontal="center"/>
    </xf>
    <xf numFmtId="178" fontId="3" fillId="0" borderId="18" xfId="0" applyNumberFormat="1" applyFont="1" applyBorder="1" applyAlignment="1">
      <alignment horizontal="center"/>
    </xf>
    <xf numFmtId="178" fontId="3" fillId="0" borderId="18" xfId="0" applyNumberFormat="1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" fontId="3" fillId="0" borderId="5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left" vertical="center" wrapText="1"/>
    </xf>
    <xf numFmtId="178" fontId="3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" fontId="3" fillId="0" borderId="58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 vertical="center"/>
    </xf>
    <xf numFmtId="178" fontId="5" fillId="0" borderId="31" xfId="0" applyNumberFormat="1" applyFont="1" applyBorder="1" applyAlignment="1">
      <alignment horizontal="center"/>
    </xf>
    <xf numFmtId="178" fontId="5" fillId="0" borderId="3" xfId="0" applyNumberFormat="1" applyFont="1" applyBorder="1" applyAlignment="1">
      <alignment horizontal="center"/>
    </xf>
    <xf numFmtId="178" fontId="5" fillId="0" borderId="6" xfId="0" applyNumberFormat="1" applyFont="1" applyBorder="1" applyAlignment="1">
      <alignment horizontal="center"/>
    </xf>
    <xf numFmtId="178" fontId="3" fillId="0" borderId="56" xfId="0" applyNumberFormat="1" applyFont="1" applyBorder="1" applyAlignment="1">
      <alignment horizontal="center"/>
    </xf>
    <xf numFmtId="178" fontId="3" fillId="0" borderId="57" xfId="0" applyNumberFormat="1" applyFont="1" applyBorder="1" applyAlignment="1">
      <alignment horizontal="center"/>
    </xf>
    <xf numFmtId="178" fontId="5" fillId="3" borderId="6" xfId="0" applyNumberFormat="1" applyFont="1" applyFill="1" applyBorder="1" applyAlignment="1">
      <alignment horizontal="center" vertical="top" wrapText="1"/>
    </xf>
    <xf numFmtId="178" fontId="5" fillId="0" borderId="2" xfId="0" applyNumberFormat="1" applyFont="1" applyBorder="1" applyAlignment="1">
      <alignment horizontal="center"/>
    </xf>
    <xf numFmtId="178" fontId="5" fillId="0" borderId="56" xfId="0" applyNumberFormat="1" applyFont="1" applyBorder="1" applyAlignment="1">
      <alignment horizontal="center"/>
    </xf>
    <xf numFmtId="178" fontId="5" fillId="3" borderId="18" xfId="0" applyNumberFormat="1" applyFont="1" applyFill="1" applyBorder="1" applyAlignment="1">
      <alignment horizontal="center" vertical="center" wrapText="1"/>
    </xf>
    <xf numFmtId="178" fontId="3" fillId="0" borderId="18" xfId="0" applyNumberFormat="1" applyFont="1" applyBorder="1" applyAlignment="1">
      <alignment horizontal="center" vertical="center"/>
    </xf>
    <xf numFmtId="178" fontId="5" fillId="3" borderId="5" xfId="0" applyNumberFormat="1" applyFont="1" applyFill="1" applyBorder="1" applyAlignment="1">
      <alignment horizontal="center" vertical="top" wrapText="1"/>
    </xf>
    <xf numFmtId="178" fontId="5" fillId="3" borderId="18" xfId="0" applyNumberFormat="1" applyFont="1" applyFill="1" applyBorder="1" applyAlignment="1">
      <alignment horizontal="center" vertical="top" wrapText="1"/>
    </xf>
    <xf numFmtId="178" fontId="6" fillId="0" borderId="31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178" fontId="6" fillId="0" borderId="6" xfId="0" applyNumberFormat="1" applyFont="1" applyBorder="1" applyAlignment="1">
      <alignment horizontal="center"/>
    </xf>
    <xf numFmtId="178" fontId="3" fillId="0" borderId="9" xfId="0" applyNumberFormat="1" applyFont="1" applyBorder="1" applyAlignment="1">
      <alignment horizontal="center"/>
    </xf>
    <xf numFmtId="178" fontId="3" fillId="0" borderId="2" xfId="0" applyNumberFormat="1" applyFont="1" applyBorder="1" applyAlignment="1">
      <alignment horizontal="center"/>
    </xf>
    <xf numFmtId="178" fontId="5" fillId="0" borderId="4" xfId="0" applyNumberFormat="1" applyFont="1" applyBorder="1" applyAlignment="1">
      <alignment horizontal="center"/>
    </xf>
    <xf numFmtId="178" fontId="5" fillId="0" borderId="6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78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left" wrapText="1"/>
    </xf>
    <xf numFmtId="4" fontId="3" fillId="0" borderId="6" xfId="0" applyNumberFormat="1" applyFont="1" applyFill="1" applyBorder="1" applyAlignment="1">
      <alignment horizontal="center"/>
    </xf>
    <xf numFmtId="178" fontId="0" fillId="0" borderId="0" xfId="0" applyNumberFormat="1" applyAlignment="1">
      <alignment/>
    </xf>
    <xf numFmtId="180" fontId="5" fillId="0" borderId="3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0" fontId="3" fillId="0" borderId="65" xfId="0" applyNumberFormat="1" applyFont="1" applyBorder="1" applyAlignment="1">
      <alignment horizontal="left" wrapText="1"/>
    </xf>
    <xf numFmtId="4" fontId="3" fillId="0" borderId="65" xfId="0" applyNumberFormat="1" applyFont="1" applyBorder="1" applyAlignment="1">
      <alignment horizontal="center"/>
    </xf>
    <xf numFmtId="4" fontId="3" fillId="0" borderId="65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4" fontId="3" fillId="0" borderId="66" xfId="0" applyNumberFormat="1" applyFont="1" applyFill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165" fontId="6" fillId="0" borderId="31" xfId="0" applyNumberFormat="1" applyFont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165" fontId="6" fillId="0" borderId="33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center"/>
    </xf>
    <xf numFmtId="178" fontId="9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left" wrapText="1"/>
    </xf>
    <xf numFmtId="0" fontId="3" fillId="0" borderId="23" xfId="0" applyNumberFormat="1" applyFont="1" applyBorder="1" applyAlignment="1">
      <alignment horizontal="left" wrapText="1"/>
    </xf>
    <xf numFmtId="0" fontId="3" fillId="0" borderId="24" xfId="0" applyNumberFormat="1" applyFont="1" applyBorder="1" applyAlignment="1">
      <alignment horizontal="left" wrapText="1"/>
    </xf>
    <xf numFmtId="0" fontId="3" fillId="0" borderId="25" xfId="0" applyNumberFormat="1" applyFont="1" applyBorder="1" applyAlignment="1">
      <alignment horizontal="left" wrapText="1"/>
    </xf>
    <xf numFmtId="0" fontId="3" fillId="0" borderId="28" xfId="0" applyNumberFormat="1" applyFont="1" applyBorder="1" applyAlignment="1">
      <alignment horizontal="left" wrapText="1"/>
    </xf>
    <xf numFmtId="0" fontId="3" fillId="0" borderId="67" xfId="0" applyNumberFormat="1" applyFont="1" applyBorder="1" applyAlignment="1">
      <alignment horizontal="left" wrapText="1"/>
    </xf>
    <xf numFmtId="0" fontId="3" fillId="0" borderId="26" xfId="0" applyNumberFormat="1" applyFont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center" wrapText="1"/>
    </xf>
    <xf numFmtId="164" fontId="19" fillId="0" borderId="22" xfId="0" applyNumberFormat="1" applyFont="1" applyFill="1" applyBorder="1" applyAlignment="1">
      <alignment horizontal="center"/>
    </xf>
    <xf numFmtId="164" fontId="19" fillId="0" borderId="26" xfId="0" applyNumberFormat="1" applyFont="1" applyFill="1" applyBorder="1" applyAlignment="1">
      <alignment horizontal="center"/>
    </xf>
    <xf numFmtId="0" fontId="12" fillId="0" borderId="16" xfId="0" applyNumberFormat="1" applyFont="1" applyBorder="1" applyAlignment="1">
      <alignment horizontal="center" wrapText="1"/>
    </xf>
    <xf numFmtId="165" fontId="19" fillId="0" borderId="33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3" fillId="0" borderId="32" xfId="0" applyNumberFormat="1" applyFont="1" applyBorder="1" applyAlignment="1">
      <alignment/>
    </xf>
    <xf numFmtId="0" fontId="12" fillId="0" borderId="26" xfId="0" applyNumberFormat="1" applyFont="1" applyBorder="1" applyAlignment="1">
      <alignment horizontal="center" wrapText="1"/>
    </xf>
    <xf numFmtId="0" fontId="2" fillId="0" borderId="0" xfId="0" applyNumberFormat="1" applyFont="1" applyFill="1" applyAlignment="1">
      <alignment horizontal="right"/>
    </xf>
    <xf numFmtId="0" fontId="3" fillId="0" borderId="68" xfId="0" applyNumberFormat="1" applyFont="1" applyBorder="1" applyAlignment="1">
      <alignment horizontal="center"/>
    </xf>
    <xf numFmtId="0" fontId="7" fillId="0" borderId="69" xfId="0" applyFont="1" applyBorder="1" applyAlignment="1">
      <alignment/>
    </xf>
    <xf numFmtId="0" fontId="7" fillId="0" borderId="70" xfId="0" applyFont="1" applyBorder="1" applyAlignment="1">
      <alignment/>
    </xf>
    <xf numFmtId="0" fontId="3" fillId="0" borderId="70" xfId="0" applyNumberFormat="1" applyFont="1" applyBorder="1" applyAlignment="1">
      <alignment horizontal="center"/>
    </xf>
    <xf numFmtId="0" fontId="3" fillId="2" borderId="20" xfId="0" applyNumberFormat="1" applyFont="1" applyFill="1" applyBorder="1" applyAlignment="1">
      <alignment horizontal="center"/>
    </xf>
    <xf numFmtId="0" fontId="3" fillId="2" borderId="16" xfId="0" applyNumberFormat="1" applyFont="1" applyFill="1" applyBorder="1" applyAlignment="1">
      <alignment horizontal="center"/>
    </xf>
    <xf numFmtId="0" fontId="3" fillId="0" borderId="46" xfId="0" applyNumberFormat="1" applyFont="1" applyBorder="1" applyAlignment="1">
      <alignment horizontal="center"/>
    </xf>
    <xf numFmtId="0" fontId="3" fillId="0" borderId="71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left"/>
    </xf>
    <xf numFmtId="1" fontId="5" fillId="0" borderId="0" xfId="0" applyNumberFormat="1" applyFont="1" applyBorder="1" applyAlignment="1">
      <alignment horizontal="center"/>
    </xf>
    <xf numFmtId="0" fontId="4" fillId="0" borderId="72" xfId="0" applyNumberFormat="1" applyFont="1" applyBorder="1" applyAlignment="1">
      <alignment horizontal="center"/>
    </xf>
    <xf numFmtId="0" fontId="4" fillId="0" borderId="73" xfId="0" applyNumberFormat="1" applyFont="1" applyBorder="1" applyAlignment="1">
      <alignment horizontal="center" wrapText="1"/>
    </xf>
    <xf numFmtId="0" fontId="4" fillId="0" borderId="26" xfId="0" applyNumberFormat="1" applyFont="1" applyBorder="1" applyAlignment="1">
      <alignment horizontal="center" wrapText="1"/>
    </xf>
    <xf numFmtId="0" fontId="20" fillId="0" borderId="0" xfId="0" applyNumberFormat="1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164" fontId="5" fillId="0" borderId="42" xfId="0" applyNumberFormat="1" applyFont="1" applyFill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164" fontId="5" fillId="0" borderId="44" xfId="0" applyNumberFormat="1" applyFont="1" applyFill="1" applyBorder="1" applyAlignment="1">
      <alignment horizontal="center"/>
    </xf>
    <xf numFmtId="164" fontId="5" fillId="0" borderId="38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4" fillId="0" borderId="74" xfId="0" applyNumberFormat="1" applyFont="1" applyBorder="1" applyAlignment="1">
      <alignment horizontal="center"/>
    </xf>
    <xf numFmtId="0" fontId="4" fillId="0" borderId="75" xfId="0" applyNumberFormat="1" applyFont="1" applyBorder="1" applyAlignment="1">
      <alignment horizontal="center"/>
    </xf>
    <xf numFmtId="0" fontId="4" fillId="0" borderId="76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4" fillId="0" borderId="3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4" fontId="3" fillId="0" borderId="42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5" fillId="0" borderId="5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5" fillId="0" borderId="77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49" fontId="9" fillId="0" borderId="45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78" xfId="0" applyNumberFormat="1" applyFont="1" applyBorder="1" applyAlignment="1">
      <alignment horizontal="center"/>
    </xf>
    <xf numFmtId="0" fontId="4" fillId="0" borderId="79" xfId="0" applyNumberFormat="1" applyFont="1" applyBorder="1" applyAlignment="1">
      <alignment horizontal="center"/>
    </xf>
    <xf numFmtId="0" fontId="4" fillId="0" borderId="80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5" fillId="0" borderId="56" xfId="0" applyNumberFormat="1" applyFont="1" applyBorder="1" applyAlignment="1">
      <alignment horizontal="center"/>
    </xf>
    <xf numFmtId="164" fontId="5" fillId="0" borderId="57" xfId="0" applyNumberFormat="1" applyFont="1" applyBorder="1" applyAlignment="1">
      <alignment horizontal="center"/>
    </xf>
    <xf numFmtId="0" fontId="5" fillId="0" borderId="56" xfId="0" applyNumberFormat="1" applyFont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left"/>
    </xf>
    <xf numFmtId="165" fontId="5" fillId="0" borderId="31" xfId="0" applyNumberFormat="1" applyFont="1" applyBorder="1" applyAlignment="1">
      <alignment horizontal="center"/>
    </xf>
    <xf numFmtId="165" fontId="5" fillId="0" borderId="33" xfId="0" applyNumberFormat="1" applyFont="1" applyFill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165" fontId="5" fillId="0" borderId="33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8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19" fillId="0" borderId="33" xfId="0" applyNumberFormat="1" applyFont="1" applyBorder="1" applyAlignment="1">
      <alignment horizontal="center"/>
    </xf>
    <xf numFmtId="0" fontId="19" fillId="0" borderId="36" xfId="0" applyNumberFormat="1" applyFont="1" applyBorder="1" applyAlignment="1">
      <alignment horizontal="center"/>
    </xf>
    <xf numFmtId="178" fontId="5" fillId="0" borderId="18" xfId="0" applyNumberFormat="1" applyFont="1" applyBorder="1" applyAlignment="1">
      <alignment horizontal="center"/>
    </xf>
    <xf numFmtId="178" fontId="3" fillId="0" borderId="56" xfId="0" applyNumberFormat="1" applyFont="1" applyBorder="1" applyAlignment="1">
      <alignment horizontal="center"/>
    </xf>
    <xf numFmtId="178" fontId="3" fillId="0" borderId="82" xfId="0" applyNumberFormat="1" applyFont="1" applyBorder="1" applyAlignment="1">
      <alignment horizontal="center"/>
    </xf>
    <xf numFmtId="178" fontId="3" fillId="0" borderId="57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78" fontId="5" fillId="0" borderId="31" xfId="0" applyNumberFormat="1" applyFont="1" applyBorder="1" applyAlignment="1">
      <alignment horizontal="center"/>
    </xf>
    <xf numFmtId="178" fontId="5" fillId="0" borderId="6" xfId="0" applyNumberFormat="1" applyFont="1" applyBorder="1" applyAlignment="1">
      <alignment horizontal="center"/>
    </xf>
    <xf numFmtId="178" fontId="5" fillId="0" borderId="1" xfId="0" applyNumberFormat="1" applyFont="1" applyBorder="1" applyAlignment="1">
      <alignment horizontal="center"/>
    </xf>
    <xf numFmtId="178" fontId="5" fillId="0" borderId="4" xfId="0" applyNumberFormat="1" applyFont="1" applyBorder="1" applyAlignment="1">
      <alignment horizontal="center"/>
    </xf>
    <xf numFmtId="0" fontId="3" fillId="0" borderId="83" xfId="0" applyNumberFormat="1" applyFont="1" applyBorder="1" applyAlignment="1">
      <alignment horizontal="left" wrapText="1"/>
    </xf>
    <xf numFmtId="0" fontId="3" fillId="0" borderId="84" xfId="0" applyNumberFormat="1" applyFont="1" applyBorder="1" applyAlignment="1">
      <alignment horizontal="left" wrapText="1"/>
    </xf>
    <xf numFmtId="178" fontId="5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3" xfId="18" applyNumberFormat="1" applyFont="1" applyFill="1" applyBorder="1" applyAlignment="1" applyProtection="1">
      <alignment horizontal="center"/>
      <protection/>
    </xf>
    <xf numFmtId="178" fontId="3" fillId="0" borderId="3" xfId="18" applyNumberFormat="1" applyFont="1" applyFill="1" applyBorder="1" applyAlignment="1" applyProtection="1">
      <alignment horizontal="center"/>
      <protection/>
    </xf>
    <xf numFmtId="4" fontId="3" fillId="0" borderId="3" xfId="18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/>
    </xf>
    <xf numFmtId="178" fontId="3" fillId="0" borderId="6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" fillId="0" borderId="85" xfId="0" applyNumberFormat="1" applyFont="1" applyBorder="1" applyAlignment="1">
      <alignment horizontal="center" wrapText="1"/>
    </xf>
    <xf numFmtId="0" fontId="3" fillId="0" borderId="66" xfId="0" applyNumberFormat="1" applyFont="1" applyBorder="1" applyAlignment="1">
      <alignment horizontal="center" wrapText="1"/>
    </xf>
    <xf numFmtId="178" fontId="3" fillId="0" borderId="62" xfId="0" applyNumberFormat="1" applyFont="1" applyFill="1" applyBorder="1" applyAlignment="1">
      <alignment horizontal="center"/>
    </xf>
    <xf numFmtId="178" fontId="3" fillId="0" borderId="58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178" fontId="3" fillId="0" borderId="1" xfId="0" applyNumberFormat="1" applyFont="1" applyFill="1" applyBorder="1" applyAlignment="1">
      <alignment horizontal="center"/>
    </xf>
    <xf numFmtId="178" fontId="3" fillId="0" borderId="4" xfId="0" applyNumberFormat="1" applyFont="1" applyFill="1" applyBorder="1" applyAlignment="1">
      <alignment horizontal="center"/>
    </xf>
    <xf numFmtId="178" fontId="3" fillId="0" borderId="85" xfId="0" applyNumberFormat="1" applyFont="1" applyFill="1" applyBorder="1" applyAlignment="1">
      <alignment horizontal="center"/>
    </xf>
    <xf numFmtId="178" fontId="3" fillId="0" borderId="66" xfId="0" applyNumberFormat="1" applyFont="1" applyFill="1" applyBorder="1" applyAlignment="1">
      <alignment horizontal="center"/>
    </xf>
    <xf numFmtId="178" fontId="3" fillId="0" borderId="18" xfId="0" applyNumberFormat="1" applyFont="1" applyBorder="1" applyAlignment="1">
      <alignment horizontal="center"/>
    </xf>
    <xf numFmtId="178" fontId="3" fillId="0" borderId="6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179" fontId="3" fillId="0" borderId="6" xfId="0" applyNumberFormat="1" applyFont="1" applyBorder="1" applyAlignment="1">
      <alignment horizontal="center"/>
    </xf>
    <xf numFmtId="178" fontId="3" fillId="0" borderId="6" xfId="18" applyNumberFormat="1" applyFont="1" applyFill="1" applyBorder="1" applyAlignment="1" applyProtection="1">
      <alignment horizontal="center"/>
      <protection/>
    </xf>
    <xf numFmtId="49" fontId="3" fillId="0" borderId="86" xfId="0" applyNumberFormat="1" applyFont="1" applyBorder="1" applyAlignment="1">
      <alignment horizontal="center"/>
    </xf>
    <xf numFmtId="4" fontId="3" fillId="0" borderId="58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S87"/>
  <sheetViews>
    <sheetView view="pageBreakPreview" zoomScale="75" zoomScaleSheetLayoutView="75" workbookViewId="0" topLeftCell="A1">
      <selection activeCell="I93" sqref="I93"/>
    </sheetView>
  </sheetViews>
  <sheetFormatPr defaultColWidth="9.00390625" defaultRowHeight="12.75"/>
  <cols>
    <col min="1" max="1" width="6.125" style="1" customWidth="1"/>
    <col min="2" max="2" width="28.125" style="1" customWidth="1"/>
    <col min="3" max="3" width="9.25390625" style="1" bestFit="1" customWidth="1"/>
    <col min="4" max="4" width="13.00390625" style="1" customWidth="1"/>
    <col min="5" max="12" width="9.00390625" style="1" customWidth="1"/>
    <col min="13" max="13" width="16.875" style="1" customWidth="1"/>
    <col min="14" max="18" width="9.00390625" style="1" customWidth="1"/>
    <col min="19" max="16384" width="1.37890625" style="1" customWidth="1"/>
  </cols>
  <sheetData>
    <row r="1" spans="1:17" ht="15.75">
      <c r="A1" s="2"/>
      <c r="B1" s="2"/>
      <c r="C1" s="2"/>
      <c r="D1" s="2"/>
      <c r="Q1" s="3" t="s">
        <v>71</v>
      </c>
    </row>
    <row r="2" spans="1:6" ht="15.75">
      <c r="A2" s="37"/>
      <c r="B2" s="37"/>
      <c r="C2" s="37"/>
      <c r="D2" s="37"/>
      <c r="E2" s="38"/>
      <c r="F2" s="38"/>
    </row>
    <row r="3" spans="1:18" s="22" customFormat="1" ht="15.75">
      <c r="A3" s="432" t="s">
        <v>72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</row>
    <row r="4" spans="1:18" s="22" customFormat="1" ht="15.75">
      <c r="A4" s="432" t="s">
        <v>348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</row>
    <row r="5" spans="1:6" ht="15.75">
      <c r="A5" s="37"/>
      <c r="B5" s="37"/>
      <c r="C5" s="37"/>
      <c r="D5" s="37"/>
      <c r="E5" s="38"/>
      <c r="F5" s="38"/>
    </row>
    <row r="6" spans="1:6" ht="13.5" thickBot="1">
      <c r="A6" s="39"/>
      <c r="B6" s="39"/>
      <c r="C6" s="39"/>
      <c r="D6" s="39"/>
      <c r="E6" s="39"/>
      <c r="F6" s="39"/>
    </row>
    <row r="7" spans="1:18" s="199" customFormat="1" ht="15.75">
      <c r="A7" s="153" t="s">
        <v>399</v>
      </c>
      <c r="B7" s="433" t="s">
        <v>73</v>
      </c>
      <c r="C7" s="435" t="s">
        <v>74</v>
      </c>
      <c r="D7" s="436"/>
      <c r="E7" s="436"/>
      <c r="F7" s="436"/>
      <c r="G7" s="437"/>
      <c r="H7" s="435" t="s">
        <v>75</v>
      </c>
      <c r="I7" s="436"/>
      <c r="J7" s="436"/>
      <c r="K7" s="436"/>
      <c r="L7" s="437"/>
      <c r="M7" s="153" t="s">
        <v>76</v>
      </c>
      <c r="N7" s="435" t="s">
        <v>77</v>
      </c>
      <c r="O7" s="436"/>
      <c r="P7" s="436"/>
      <c r="Q7" s="436"/>
      <c r="R7" s="437"/>
    </row>
    <row r="8" spans="1:18" s="199" customFormat="1" ht="15.75">
      <c r="A8" s="180" t="s">
        <v>404</v>
      </c>
      <c r="B8" s="434"/>
      <c r="C8" s="438" t="s">
        <v>78</v>
      </c>
      <c r="D8" s="439"/>
      <c r="E8" s="439"/>
      <c r="F8" s="439"/>
      <c r="G8" s="440"/>
      <c r="H8" s="438" t="s">
        <v>79</v>
      </c>
      <c r="I8" s="439"/>
      <c r="J8" s="439"/>
      <c r="K8" s="439"/>
      <c r="L8" s="440"/>
      <c r="M8" s="180" t="s">
        <v>80</v>
      </c>
      <c r="N8" s="438" t="s">
        <v>81</v>
      </c>
      <c r="O8" s="439"/>
      <c r="P8" s="439"/>
      <c r="Q8" s="439"/>
      <c r="R8" s="440"/>
    </row>
    <row r="9" spans="1:18" s="199" customFormat="1" ht="16.5" thickBot="1">
      <c r="A9" s="202"/>
      <c r="B9" s="202"/>
      <c r="C9" s="203" t="s">
        <v>28</v>
      </c>
      <c r="D9" s="204" t="s">
        <v>29</v>
      </c>
      <c r="E9" s="204" t="s">
        <v>30</v>
      </c>
      <c r="F9" s="204" t="s">
        <v>82</v>
      </c>
      <c r="G9" s="205" t="s">
        <v>32</v>
      </c>
      <c r="H9" s="203" t="s">
        <v>28</v>
      </c>
      <c r="I9" s="204" t="s">
        <v>29</v>
      </c>
      <c r="J9" s="204" t="s">
        <v>30</v>
      </c>
      <c r="K9" s="204" t="s">
        <v>82</v>
      </c>
      <c r="L9" s="205" t="s">
        <v>32</v>
      </c>
      <c r="M9" s="202"/>
      <c r="N9" s="203" t="s">
        <v>28</v>
      </c>
      <c r="O9" s="204" t="s">
        <v>29</v>
      </c>
      <c r="P9" s="204" t="s">
        <v>30</v>
      </c>
      <c r="Q9" s="204" t="s">
        <v>82</v>
      </c>
      <c r="R9" s="205" t="s">
        <v>32</v>
      </c>
    </row>
    <row r="10" spans="1:18" ht="15.75">
      <c r="A10" s="215">
        <v>1</v>
      </c>
      <c r="B10" s="216">
        <v>2</v>
      </c>
      <c r="C10" s="216">
        <v>3</v>
      </c>
      <c r="D10" s="216"/>
      <c r="E10" s="216"/>
      <c r="F10" s="216"/>
      <c r="G10" s="216"/>
      <c r="H10" s="216">
        <v>8</v>
      </c>
      <c r="I10" s="216"/>
      <c r="J10" s="216"/>
      <c r="K10" s="216"/>
      <c r="L10" s="216"/>
      <c r="M10" s="216">
        <v>13</v>
      </c>
      <c r="N10" s="216">
        <v>14</v>
      </c>
      <c r="O10" s="217"/>
      <c r="P10" s="185"/>
      <c r="Q10" s="185"/>
      <c r="R10" s="186"/>
    </row>
    <row r="11" spans="1:18" ht="15.75" hidden="1">
      <c r="A11" s="441" t="s">
        <v>370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200"/>
      <c r="P11" s="40"/>
      <c r="Q11" s="40"/>
      <c r="R11" s="168"/>
    </row>
    <row r="12" spans="1:18" s="93" customFormat="1" ht="15.75" hidden="1">
      <c r="A12" s="218" t="s">
        <v>406</v>
      </c>
      <c r="B12" s="207" t="s">
        <v>83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1"/>
      <c r="P12" s="92"/>
      <c r="Q12" s="92"/>
      <c r="R12" s="170"/>
    </row>
    <row r="13" spans="1:19" ht="15.75" hidden="1">
      <c r="A13" s="219"/>
      <c r="B13" s="209" t="s">
        <v>349</v>
      </c>
      <c r="C13" s="99">
        <v>257.055513</v>
      </c>
      <c r="D13" s="211">
        <f>C13</f>
        <v>257.055513</v>
      </c>
      <c r="E13" s="206"/>
      <c r="F13" s="211">
        <f>D13</f>
        <v>257.055513</v>
      </c>
      <c r="G13" s="211"/>
      <c r="H13" s="99">
        <f>K13+L13</f>
        <v>135.0308</v>
      </c>
      <c r="I13" s="211">
        <f>H13</f>
        <v>135.0308</v>
      </c>
      <c r="J13" s="206"/>
      <c r="K13" s="211">
        <v>135.0308</v>
      </c>
      <c r="L13" s="206"/>
      <c r="M13" s="212">
        <f>C13/H13*1000</f>
        <v>1903.6805899098576</v>
      </c>
      <c r="N13" s="213">
        <v>100</v>
      </c>
      <c r="O13" s="114"/>
      <c r="P13" s="6"/>
      <c r="Q13" s="6">
        <f>F13/C13*100</f>
        <v>100</v>
      </c>
      <c r="R13" s="79">
        <f>G13/C13*100</f>
        <v>0</v>
      </c>
      <c r="S13" s="79">
        <f>H13/D13*100</f>
        <v>52.529820669514294</v>
      </c>
    </row>
    <row r="14" spans="1:18" ht="15.75" hidden="1">
      <c r="A14" s="219"/>
      <c r="B14" s="209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0"/>
      <c r="P14" s="40"/>
      <c r="Q14" s="40"/>
      <c r="R14" s="168"/>
    </row>
    <row r="15" spans="1:18" ht="15.75" hidden="1">
      <c r="A15" s="219"/>
      <c r="B15" s="209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114"/>
      <c r="P15" s="6"/>
      <c r="Q15" s="6"/>
      <c r="R15" s="79"/>
    </row>
    <row r="16" spans="1:18" ht="15.75" hidden="1">
      <c r="A16" s="219" t="s">
        <v>420</v>
      </c>
      <c r="B16" s="209" t="s">
        <v>86</v>
      </c>
      <c r="C16" s="99">
        <v>39.344311</v>
      </c>
      <c r="D16" s="211">
        <f>C16</f>
        <v>39.344311</v>
      </c>
      <c r="E16" s="206"/>
      <c r="F16" s="211">
        <f>D16</f>
        <v>39.344311</v>
      </c>
      <c r="G16" s="210"/>
      <c r="H16" s="11">
        <v>10.6847</v>
      </c>
      <c r="I16" s="23">
        <f>H16</f>
        <v>10.6847</v>
      </c>
      <c r="J16" s="206"/>
      <c r="K16" s="211"/>
      <c r="L16" s="206"/>
      <c r="M16" s="212">
        <f>C16/H16*1000</f>
        <v>3682.303761453293</v>
      </c>
      <c r="N16" s="42">
        <v>58</v>
      </c>
      <c r="O16" s="114"/>
      <c r="P16" s="6"/>
      <c r="Q16" s="6">
        <f>F16/C16*100</f>
        <v>100</v>
      </c>
      <c r="R16" s="79">
        <f>G16/C16*100</f>
        <v>0</v>
      </c>
    </row>
    <row r="17" spans="1:18" ht="15.75" hidden="1">
      <c r="A17" s="98" t="s">
        <v>422</v>
      </c>
      <c r="B17" s="214" t="s">
        <v>87</v>
      </c>
      <c r="C17" s="99">
        <v>28.472945</v>
      </c>
      <c r="D17" s="99">
        <f>C17</f>
        <v>28.472945</v>
      </c>
      <c r="E17" s="99"/>
      <c r="F17" s="211">
        <f>D17</f>
        <v>28.472945</v>
      </c>
      <c r="G17" s="99"/>
      <c r="H17" s="11">
        <v>12.53343</v>
      </c>
      <c r="I17" s="23">
        <v>11.844</v>
      </c>
      <c r="J17" s="99"/>
      <c r="K17" s="99">
        <v>0.6892</v>
      </c>
      <c r="L17" s="99"/>
      <c r="M17" s="212">
        <f>C17/H17*1000</f>
        <v>2271.7600050425144</v>
      </c>
      <c r="N17" s="36">
        <v>42</v>
      </c>
      <c r="O17" s="114"/>
      <c r="P17" s="6"/>
      <c r="Q17" s="6">
        <f>F17/C17*100</f>
        <v>100</v>
      </c>
      <c r="R17" s="79">
        <f>G17/C17*100</f>
        <v>0</v>
      </c>
    </row>
    <row r="18" spans="1:18" ht="15.75" hidden="1">
      <c r="A18" s="443" t="s">
        <v>88</v>
      </c>
      <c r="B18" s="214" t="s">
        <v>428</v>
      </c>
      <c r="C18" s="444"/>
      <c r="D18" s="99"/>
      <c r="E18" s="99"/>
      <c r="F18" s="99"/>
      <c r="G18" s="99"/>
      <c r="H18" s="445"/>
      <c r="I18" s="99"/>
      <c r="J18" s="99"/>
      <c r="K18" s="99"/>
      <c r="L18" s="99"/>
      <c r="M18" s="447"/>
      <c r="N18" s="447"/>
      <c r="O18" s="172"/>
      <c r="P18" s="48"/>
      <c r="Q18" s="172"/>
      <c r="R18" s="173"/>
    </row>
    <row r="19" spans="1:18" ht="15.75" hidden="1">
      <c r="A19" s="443"/>
      <c r="B19" s="214" t="s">
        <v>89</v>
      </c>
      <c r="C19" s="444"/>
      <c r="D19" s="99"/>
      <c r="E19" s="99"/>
      <c r="F19" s="99"/>
      <c r="G19" s="99"/>
      <c r="H19" s="446"/>
      <c r="I19" s="99"/>
      <c r="J19" s="99"/>
      <c r="K19" s="99"/>
      <c r="L19" s="99"/>
      <c r="M19" s="418"/>
      <c r="N19" s="418"/>
      <c r="O19" s="172"/>
      <c r="P19" s="53"/>
      <c r="Q19" s="172"/>
      <c r="R19" s="174"/>
    </row>
    <row r="20" spans="1:18" ht="16.5" hidden="1" thickBot="1">
      <c r="A20" s="220" t="s">
        <v>425</v>
      </c>
      <c r="B20" s="221" t="s">
        <v>90</v>
      </c>
      <c r="C20" s="222">
        <f>C13+C16+C17</f>
        <v>324.872769</v>
      </c>
      <c r="D20" s="222">
        <f>C20</f>
        <v>324.872769</v>
      </c>
      <c r="E20" s="222"/>
      <c r="F20" s="222">
        <f>D20</f>
        <v>324.872769</v>
      </c>
      <c r="G20" s="222"/>
      <c r="H20" s="222">
        <f>H16+H17</f>
        <v>23.21813</v>
      </c>
      <c r="I20" s="222"/>
      <c r="J20" s="222"/>
      <c r="K20" s="222">
        <f>K17</f>
        <v>0.6892</v>
      </c>
      <c r="L20" s="222">
        <f>L17+L16</f>
        <v>0</v>
      </c>
      <c r="M20" s="223">
        <f>C20*1000/H20</f>
        <v>13992.202171320432</v>
      </c>
      <c r="N20" s="224">
        <v>100</v>
      </c>
      <c r="O20" s="225"/>
      <c r="P20" s="116"/>
      <c r="Q20" s="116">
        <f>F20/C20*100</f>
        <v>100</v>
      </c>
      <c r="R20" s="94">
        <f>G20/C20*100</f>
        <v>0</v>
      </c>
    </row>
    <row r="21" spans="1:18" ht="16.5" thickBot="1">
      <c r="A21" s="419" t="s">
        <v>371</v>
      </c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70"/>
      <c r="P21" s="70"/>
      <c r="Q21" s="70"/>
      <c r="R21" s="70"/>
    </row>
    <row r="22" spans="1:18" s="93" customFormat="1" ht="15.75">
      <c r="A22" s="194" t="s">
        <v>406</v>
      </c>
      <c r="B22" s="195" t="s">
        <v>83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7"/>
      <c r="P22" s="197"/>
      <c r="Q22" s="197"/>
      <c r="R22" s="198"/>
    </row>
    <row r="23" spans="1:18" ht="15.75">
      <c r="A23" s="171"/>
      <c r="B23" s="24" t="s">
        <v>349</v>
      </c>
      <c r="C23" s="11">
        <v>258.2317</v>
      </c>
      <c r="D23" s="23">
        <f>C23</f>
        <v>258.2317</v>
      </c>
      <c r="E23" s="6"/>
      <c r="F23" s="23">
        <f>D23</f>
        <v>258.2317</v>
      </c>
      <c r="G23" s="25"/>
      <c r="H23" s="11">
        <f>K23+L23</f>
        <v>138.6806</v>
      </c>
      <c r="I23" s="23">
        <f>H23</f>
        <v>138.6806</v>
      </c>
      <c r="J23" s="6"/>
      <c r="K23" s="23">
        <v>138.6806</v>
      </c>
      <c r="L23" s="6"/>
      <c r="M23" s="41">
        <f>C23/H23*1000</f>
        <v>1862.0607352434297</v>
      </c>
      <c r="N23" s="42">
        <v>100</v>
      </c>
      <c r="O23" s="6"/>
      <c r="P23" s="6"/>
      <c r="Q23" s="6">
        <f>F23/C23*100</f>
        <v>100</v>
      </c>
      <c r="R23" s="79">
        <f>G23/C23*100</f>
        <v>0</v>
      </c>
    </row>
    <row r="24" spans="1:18" ht="15.75">
      <c r="A24" s="171"/>
      <c r="B24" s="5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"/>
      <c r="P24" s="6"/>
      <c r="Q24" s="6"/>
      <c r="R24" s="79"/>
    </row>
    <row r="25" spans="1:18" ht="15.75">
      <c r="A25" s="171"/>
      <c r="B25" s="5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"/>
      <c r="P25" s="6"/>
      <c r="Q25" s="6"/>
      <c r="R25" s="79"/>
    </row>
    <row r="26" spans="1:18" ht="15.75">
      <c r="A26" s="171" t="s">
        <v>420</v>
      </c>
      <c r="B26" s="54" t="s">
        <v>86</v>
      </c>
      <c r="C26" s="11">
        <v>41.343606</v>
      </c>
      <c r="D26" s="23">
        <f>C26</f>
        <v>41.343606</v>
      </c>
      <c r="E26" s="6"/>
      <c r="F26" s="23">
        <f>D26</f>
        <v>41.343606</v>
      </c>
      <c r="G26" s="25"/>
      <c r="H26" s="11">
        <v>10.6847</v>
      </c>
      <c r="I26" s="23">
        <f>H26</f>
        <v>10.6847</v>
      </c>
      <c r="J26" s="206"/>
      <c r="K26" s="211"/>
      <c r="L26" s="6"/>
      <c r="M26" s="41">
        <f>C26/H26*1000</f>
        <v>3869.4213220773636</v>
      </c>
      <c r="N26" s="42">
        <v>46.1</v>
      </c>
      <c r="O26" s="6"/>
      <c r="P26" s="6"/>
      <c r="Q26" s="6">
        <f>F26/C26*100</f>
        <v>100</v>
      </c>
      <c r="R26" s="79">
        <f>G26/C26*100</f>
        <v>0</v>
      </c>
    </row>
    <row r="27" spans="1:18" ht="15.75">
      <c r="A27" s="171" t="s">
        <v>422</v>
      </c>
      <c r="B27" s="43" t="s">
        <v>87</v>
      </c>
      <c r="C27" s="11">
        <v>44.479946</v>
      </c>
      <c r="D27" s="11">
        <f>C27</f>
        <v>44.479946</v>
      </c>
      <c r="E27" s="11"/>
      <c r="F27" s="23">
        <f>D27</f>
        <v>44.479946</v>
      </c>
      <c r="G27" s="11"/>
      <c r="H27" s="11">
        <v>12.53343</v>
      </c>
      <c r="I27" s="23">
        <v>11.844</v>
      </c>
      <c r="J27" s="99"/>
      <c r="K27" s="99">
        <v>0.6892</v>
      </c>
      <c r="L27" s="11"/>
      <c r="M27" s="41">
        <f>C27/H27*1000</f>
        <v>3548.9044898323923</v>
      </c>
      <c r="N27" s="36">
        <v>53.9</v>
      </c>
      <c r="O27" s="6"/>
      <c r="P27" s="6"/>
      <c r="Q27" s="6">
        <f>F27/C27*100</f>
        <v>100</v>
      </c>
      <c r="R27" s="79">
        <f>G27/C27*100</f>
        <v>0</v>
      </c>
    </row>
    <row r="28" spans="1:18" ht="15.75">
      <c r="A28" s="420" t="s">
        <v>88</v>
      </c>
      <c r="B28" s="44" t="s">
        <v>428</v>
      </c>
      <c r="C28" s="421"/>
      <c r="D28" s="45"/>
      <c r="E28" s="46"/>
      <c r="F28" s="45"/>
      <c r="G28" s="46"/>
      <c r="H28" s="422"/>
      <c r="I28" s="47"/>
      <c r="J28" s="47"/>
      <c r="K28" s="47"/>
      <c r="L28" s="47"/>
      <c r="M28" s="424"/>
      <c r="N28" s="424"/>
      <c r="O28" s="172"/>
      <c r="P28" s="48"/>
      <c r="Q28" s="172"/>
      <c r="R28" s="173"/>
    </row>
    <row r="29" spans="1:18" ht="15.75">
      <c r="A29" s="420"/>
      <c r="B29" s="49" t="s">
        <v>89</v>
      </c>
      <c r="C29" s="421"/>
      <c r="D29" s="50"/>
      <c r="E29" s="51"/>
      <c r="F29" s="50"/>
      <c r="G29" s="51"/>
      <c r="H29" s="423"/>
      <c r="I29" s="52"/>
      <c r="J29" s="52"/>
      <c r="K29" s="52"/>
      <c r="L29" s="52"/>
      <c r="M29" s="425"/>
      <c r="N29" s="425"/>
      <c r="O29" s="172"/>
      <c r="P29" s="53"/>
      <c r="Q29" s="172"/>
      <c r="R29" s="174"/>
    </row>
    <row r="30" spans="1:18" ht="16.5" thickBot="1">
      <c r="A30" s="175" t="s">
        <v>425</v>
      </c>
      <c r="B30" s="176" t="s">
        <v>90</v>
      </c>
      <c r="C30" s="222">
        <f>C23+C26+C27</f>
        <v>344.055252</v>
      </c>
      <c r="D30" s="101">
        <f>C30</f>
        <v>344.055252</v>
      </c>
      <c r="E30" s="101"/>
      <c r="F30" s="101">
        <f>F23+F26+F27</f>
        <v>344.055252</v>
      </c>
      <c r="G30" s="177"/>
      <c r="H30" s="101">
        <f>H27+H26</f>
        <v>23.21813</v>
      </c>
      <c r="I30" s="101"/>
      <c r="J30" s="101"/>
      <c r="K30" s="101">
        <f>K27+K26</f>
        <v>0.6892</v>
      </c>
      <c r="L30" s="101">
        <f>L27+L26</f>
        <v>0</v>
      </c>
      <c r="M30" s="178">
        <f>C30*1000/H30</f>
        <v>14818.387699612329</v>
      </c>
      <c r="N30" s="179">
        <v>100</v>
      </c>
      <c r="O30" s="116"/>
      <c r="P30" s="116"/>
      <c r="Q30" s="116">
        <f>F30/C30*100</f>
        <v>100</v>
      </c>
      <c r="R30" s="94">
        <f>G30/C30*100</f>
        <v>0</v>
      </c>
    </row>
    <row r="31" spans="1:18" ht="16.5" hidden="1" thickBot="1">
      <c r="A31" s="426" t="s">
        <v>372</v>
      </c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70"/>
      <c r="P31" s="70"/>
      <c r="Q31" s="70"/>
      <c r="R31" s="70"/>
    </row>
    <row r="32" spans="1:18" s="93" customFormat="1" ht="15.75" hidden="1">
      <c r="A32" s="194" t="s">
        <v>406</v>
      </c>
      <c r="B32" s="195" t="s">
        <v>83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7"/>
      <c r="P32" s="197"/>
      <c r="Q32" s="197"/>
      <c r="R32" s="198"/>
    </row>
    <row r="33" spans="1:18" ht="15.75" hidden="1">
      <c r="A33" s="171"/>
      <c r="B33" s="24" t="s">
        <v>349</v>
      </c>
      <c r="C33" s="11">
        <v>240.433126</v>
      </c>
      <c r="D33" s="23">
        <f>C33</f>
        <v>240.433126</v>
      </c>
      <c r="E33" s="6"/>
      <c r="F33" s="23">
        <f>D33</f>
        <v>240.433126</v>
      </c>
      <c r="G33" s="25"/>
      <c r="H33" s="11">
        <f>K33+L33</f>
        <v>138.6806</v>
      </c>
      <c r="I33" s="23">
        <f>H33</f>
        <v>138.6806</v>
      </c>
      <c r="J33" s="6"/>
      <c r="K33" s="23">
        <v>138.6806</v>
      </c>
      <c r="L33" s="6"/>
      <c r="M33" s="41">
        <f>C33/H33*1000</f>
        <v>1733.7185302053783</v>
      </c>
      <c r="N33" s="42">
        <v>100</v>
      </c>
      <c r="O33" s="6"/>
      <c r="P33" s="6"/>
      <c r="Q33" s="6">
        <f>F33/C33*100</f>
        <v>100</v>
      </c>
      <c r="R33" s="79">
        <f>G33/C33*100</f>
        <v>0</v>
      </c>
    </row>
    <row r="34" spans="1:18" ht="15.75" hidden="1">
      <c r="A34" s="171"/>
      <c r="B34" s="5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6"/>
      <c r="P34" s="6"/>
      <c r="Q34" s="6"/>
      <c r="R34" s="79"/>
    </row>
    <row r="35" spans="1:18" ht="15.75" hidden="1">
      <c r="A35" s="171"/>
      <c r="B35" s="5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6"/>
      <c r="P35" s="6"/>
      <c r="Q35" s="6"/>
      <c r="R35" s="79"/>
    </row>
    <row r="36" spans="1:18" ht="15.75" hidden="1">
      <c r="A36" s="171" t="s">
        <v>420</v>
      </c>
      <c r="B36" s="54" t="s">
        <v>86</v>
      </c>
      <c r="C36" s="11">
        <v>39.89105</v>
      </c>
      <c r="D36" s="23">
        <f>C36</f>
        <v>39.89105</v>
      </c>
      <c r="E36" s="6"/>
      <c r="F36" s="23">
        <f>D36</f>
        <v>39.89105</v>
      </c>
      <c r="G36" s="25"/>
      <c r="H36" s="11">
        <v>10.6847</v>
      </c>
      <c r="I36" s="23">
        <f>H36</f>
        <v>10.6847</v>
      </c>
      <c r="J36" s="206"/>
      <c r="K36" s="211"/>
      <c r="L36" s="6"/>
      <c r="M36" s="41">
        <f>C36/H36*1000</f>
        <v>3733.474032963022</v>
      </c>
      <c r="N36" s="42">
        <v>46.1</v>
      </c>
      <c r="O36" s="6"/>
      <c r="P36" s="6"/>
      <c r="Q36" s="6">
        <f>F36/C36*100</f>
        <v>100</v>
      </c>
      <c r="R36" s="79">
        <f>G36/C36*100</f>
        <v>0</v>
      </c>
    </row>
    <row r="37" spans="1:18" ht="15.75" hidden="1">
      <c r="A37" s="171" t="s">
        <v>422</v>
      </c>
      <c r="B37" s="43" t="s">
        <v>87</v>
      </c>
      <c r="C37" s="11">
        <v>46.489156</v>
      </c>
      <c r="D37" s="11">
        <f>C37</f>
        <v>46.489156</v>
      </c>
      <c r="E37" s="11"/>
      <c r="F37" s="23">
        <f>D37</f>
        <v>46.489156</v>
      </c>
      <c r="G37" s="11"/>
      <c r="H37" s="11">
        <v>12.53343</v>
      </c>
      <c r="I37" s="23">
        <v>11.844</v>
      </c>
      <c r="J37" s="99"/>
      <c r="K37" s="99">
        <v>0.6892</v>
      </c>
      <c r="L37" s="11"/>
      <c r="M37" s="41">
        <f>C37/H37*1000</f>
        <v>3709.21256192439</v>
      </c>
      <c r="N37" s="36">
        <v>53.9</v>
      </c>
      <c r="O37" s="6"/>
      <c r="P37" s="6"/>
      <c r="Q37" s="6">
        <f>F37/C37*100</f>
        <v>100</v>
      </c>
      <c r="R37" s="79">
        <f>G37/C37*100</f>
        <v>0</v>
      </c>
    </row>
    <row r="38" spans="1:18" ht="15.75" hidden="1">
      <c r="A38" s="420" t="s">
        <v>88</v>
      </c>
      <c r="B38" s="44" t="s">
        <v>428</v>
      </c>
      <c r="C38" s="421"/>
      <c r="D38" s="45"/>
      <c r="E38" s="46"/>
      <c r="F38" s="45"/>
      <c r="G38" s="46"/>
      <c r="H38" s="422"/>
      <c r="I38" s="47"/>
      <c r="J38" s="47"/>
      <c r="K38" s="47"/>
      <c r="L38" s="47"/>
      <c r="M38" s="424"/>
      <c r="N38" s="424"/>
      <c r="O38" s="172"/>
      <c r="P38" s="48"/>
      <c r="Q38" s="172"/>
      <c r="R38" s="173"/>
    </row>
    <row r="39" spans="1:18" ht="15.75" hidden="1">
      <c r="A39" s="420"/>
      <c r="B39" s="49" t="s">
        <v>89</v>
      </c>
      <c r="C39" s="421"/>
      <c r="D39" s="50"/>
      <c r="E39" s="51"/>
      <c r="F39" s="50"/>
      <c r="G39" s="51"/>
      <c r="H39" s="423"/>
      <c r="I39" s="52"/>
      <c r="J39" s="52"/>
      <c r="K39" s="52"/>
      <c r="L39" s="52"/>
      <c r="M39" s="425"/>
      <c r="N39" s="425"/>
      <c r="O39" s="172"/>
      <c r="P39" s="53"/>
      <c r="Q39" s="172"/>
      <c r="R39" s="174"/>
    </row>
    <row r="40" spans="1:18" ht="16.5" hidden="1" thickBot="1">
      <c r="A40" s="175" t="s">
        <v>425</v>
      </c>
      <c r="B40" s="176" t="s">
        <v>90</v>
      </c>
      <c r="C40" s="222">
        <f>C33+C36+C37</f>
        <v>326.81333199999995</v>
      </c>
      <c r="D40" s="101">
        <f>C40</f>
        <v>326.81333199999995</v>
      </c>
      <c r="E40" s="101"/>
      <c r="F40" s="101">
        <f>F33+F36+F37</f>
        <v>326.81333199999995</v>
      </c>
      <c r="G40" s="177"/>
      <c r="H40" s="101">
        <f>H37+H36</f>
        <v>23.21813</v>
      </c>
      <c r="I40" s="101"/>
      <c r="J40" s="101"/>
      <c r="K40" s="101">
        <f>K37+K36</f>
        <v>0.6892</v>
      </c>
      <c r="L40" s="101">
        <f>L37+L36</f>
        <v>0</v>
      </c>
      <c r="M40" s="178">
        <f>C40*1000/H40</f>
        <v>14075.781813608588</v>
      </c>
      <c r="N40" s="179">
        <v>100</v>
      </c>
      <c r="O40" s="116"/>
      <c r="P40" s="116"/>
      <c r="Q40" s="116">
        <f>F40/C40*100</f>
        <v>100</v>
      </c>
      <c r="R40" s="94">
        <f>G40/C40*100</f>
        <v>0</v>
      </c>
    </row>
    <row r="41" spans="1:18" ht="16.5" hidden="1" thickBot="1">
      <c r="A41" s="426" t="s">
        <v>380</v>
      </c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70"/>
      <c r="P41" s="70"/>
      <c r="Q41" s="70"/>
      <c r="R41" s="70"/>
    </row>
    <row r="42" spans="1:18" ht="15.75" hidden="1">
      <c r="A42" s="194" t="s">
        <v>406</v>
      </c>
      <c r="B42" s="195" t="s">
        <v>83</v>
      </c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7"/>
      <c r="P42" s="197"/>
      <c r="Q42" s="197"/>
      <c r="R42" s="198"/>
    </row>
    <row r="43" spans="1:18" ht="15.75" hidden="1">
      <c r="A43" s="171"/>
      <c r="B43" s="24" t="s">
        <v>349</v>
      </c>
      <c r="C43" s="11">
        <v>240.433126</v>
      </c>
      <c r="D43" s="23">
        <f>C43</f>
        <v>240.433126</v>
      </c>
      <c r="E43" s="6"/>
      <c r="F43" s="23">
        <f>D43</f>
        <v>240.433126</v>
      </c>
      <c r="G43" s="25"/>
      <c r="H43" s="11">
        <f>K43+L43</f>
        <v>138.6806</v>
      </c>
      <c r="I43" s="23">
        <f>H43</f>
        <v>138.6806</v>
      </c>
      <c r="J43" s="6"/>
      <c r="K43" s="23">
        <v>138.6806</v>
      </c>
      <c r="L43" s="6"/>
      <c r="M43" s="41">
        <f>C43/H43*1000</f>
        <v>1733.7185302053783</v>
      </c>
      <c r="N43" s="42">
        <v>100</v>
      </c>
      <c r="O43" s="6"/>
      <c r="P43" s="6"/>
      <c r="Q43" s="6">
        <f>F43/C43*100</f>
        <v>100</v>
      </c>
      <c r="R43" s="79">
        <f>G43/C43*100</f>
        <v>0</v>
      </c>
    </row>
    <row r="44" spans="1:18" ht="15.75" hidden="1">
      <c r="A44" s="171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6"/>
      <c r="P44" s="6"/>
      <c r="Q44" s="6"/>
      <c r="R44" s="79"/>
    </row>
    <row r="45" spans="1:18" ht="15.75" hidden="1">
      <c r="A45" s="171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6"/>
      <c r="P45" s="6"/>
      <c r="Q45" s="6"/>
      <c r="R45" s="79"/>
    </row>
    <row r="46" spans="1:18" ht="15.75" hidden="1">
      <c r="A46" s="171" t="s">
        <v>420</v>
      </c>
      <c r="B46" s="54" t="s">
        <v>86</v>
      </c>
      <c r="C46" s="11">
        <v>39.89105</v>
      </c>
      <c r="D46" s="23">
        <f>C46</f>
        <v>39.89105</v>
      </c>
      <c r="E46" s="6"/>
      <c r="F46" s="23">
        <f>D46</f>
        <v>39.89105</v>
      </c>
      <c r="G46" s="25"/>
      <c r="H46" s="11">
        <v>10.6847</v>
      </c>
      <c r="I46" s="23">
        <f>H46</f>
        <v>10.6847</v>
      </c>
      <c r="J46" s="206"/>
      <c r="K46" s="211"/>
      <c r="L46" s="6"/>
      <c r="M46" s="41">
        <f>C46/H46*1000</f>
        <v>3733.474032963022</v>
      </c>
      <c r="N46" s="42">
        <v>46.1</v>
      </c>
      <c r="O46" s="6"/>
      <c r="P46" s="6"/>
      <c r="Q46" s="6">
        <f>F46/C46*100</f>
        <v>100</v>
      </c>
      <c r="R46" s="79">
        <f>G46/C46*100</f>
        <v>0</v>
      </c>
    </row>
    <row r="47" spans="1:18" ht="15.75" hidden="1">
      <c r="A47" s="171" t="s">
        <v>422</v>
      </c>
      <c r="B47" s="43" t="s">
        <v>87</v>
      </c>
      <c r="C47" s="11">
        <v>46.489156</v>
      </c>
      <c r="D47" s="11">
        <f>C47</f>
        <v>46.489156</v>
      </c>
      <c r="E47" s="11"/>
      <c r="F47" s="23">
        <f>D47</f>
        <v>46.489156</v>
      </c>
      <c r="G47" s="11"/>
      <c r="H47" s="11">
        <v>12.53343</v>
      </c>
      <c r="I47" s="23">
        <v>11.844</v>
      </c>
      <c r="J47" s="99"/>
      <c r="K47" s="99">
        <v>0.6892</v>
      </c>
      <c r="L47" s="11"/>
      <c r="M47" s="41">
        <f>C47/H47*1000</f>
        <v>3709.21256192439</v>
      </c>
      <c r="N47" s="36">
        <v>53.9</v>
      </c>
      <c r="O47" s="6"/>
      <c r="P47" s="6"/>
      <c r="Q47" s="6">
        <f>F47/C47*100</f>
        <v>100</v>
      </c>
      <c r="R47" s="79">
        <f>G47/C47*100</f>
        <v>0</v>
      </c>
    </row>
    <row r="48" spans="1:18" ht="15.75" hidden="1">
      <c r="A48" s="420" t="s">
        <v>88</v>
      </c>
      <c r="B48" s="44" t="s">
        <v>428</v>
      </c>
      <c r="C48" s="421"/>
      <c r="D48" s="45"/>
      <c r="E48" s="46"/>
      <c r="F48" s="45"/>
      <c r="G48" s="46"/>
      <c r="H48" s="422"/>
      <c r="I48" s="47"/>
      <c r="J48" s="47"/>
      <c r="K48" s="47"/>
      <c r="L48" s="47"/>
      <c r="M48" s="424"/>
      <c r="N48" s="424"/>
      <c r="O48" s="172"/>
      <c r="P48" s="48"/>
      <c r="Q48" s="172"/>
      <c r="R48" s="173"/>
    </row>
    <row r="49" spans="1:18" ht="15.75" hidden="1">
      <c r="A49" s="420"/>
      <c r="B49" s="49" t="s">
        <v>89</v>
      </c>
      <c r="C49" s="421"/>
      <c r="D49" s="50"/>
      <c r="E49" s="51"/>
      <c r="F49" s="50"/>
      <c r="G49" s="51"/>
      <c r="H49" s="423"/>
      <c r="I49" s="52"/>
      <c r="J49" s="52"/>
      <c r="K49" s="52"/>
      <c r="L49" s="52"/>
      <c r="M49" s="425"/>
      <c r="N49" s="425"/>
      <c r="O49" s="172"/>
      <c r="P49" s="53"/>
      <c r="Q49" s="172"/>
      <c r="R49" s="174"/>
    </row>
    <row r="50" spans="1:18" ht="16.5" hidden="1" thickBot="1">
      <c r="A50" s="175" t="s">
        <v>425</v>
      </c>
      <c r="B50" s="176" t="s">
        <v>90</v>
      </c>
      <c r="C50" s="222">
        <f>C43+C46+C47</f>
        <v>326.81333199999995</v>
      </c>
      <c r="D50" s="101">
        <f>C50</f>
        <v>326.81333199999995</v>
      </c>
      <c r="E50" s="101"/>
      <c r="F50" s="101">
        <f>F43+F46+F47</f>
        <v>326.81333199999995</v>
      </c>
      <c r="G50" s="177"/>
      <c r="H50" s="101">
        <f>H47+H46</f>
        <v>23.21813</v>
      </c>
      <c r="I50" s="101"/>
      <c r="J50" s="101"/>
      <c r="K50" s="101">
        <f>K47+K46</f>
        <v>0.6892</v>
      </c>
      <c r="L50" s="101">
        <f>L47+L46</f>
        <v>0</v>
      </c>
      <c r="M50" s="178">
        <f>C50*1000/H50</f>
        <v>14075.781813608588</v>
      </c>
      <c r="N50" s="179">
        <v>100</v>
      </c>
      <c r="O50" s="116"/>
      <c r="P50" s="116"/>
      <c r="Q50" s="116">
        <f>F50/C50*100</f>
        <v>100</v>
      </c>
      <c r="R50" s="94">
        <f>G50/C50*100</f>
        <v>0</v>
      </c>
    </row>
    <row r="51" spans="1:18" ht="16.5" hidden="1" thickBot="1">
      <c r="A51" s="426" t="s">
        <v>381</v>
      </c>
      <c r="B51" s="426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70"/>
      <c r="P51" s="70"/>
      <c r="Q51" s="70"/>
      <c r="R51" s="70"/>
    </row>
    <row r="52" spans="1:18" ht="15.75" hidden="1">
      <c r="A52" s="194" t="s">
        <v>406</v>
      </c>
      <c r="B52" s="195" t="s">
        <v>83</v>
      </c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7"/>
      <c r="P52" s="197"/>
      <c r="Q52" s="197"/>
      <c r="R52" s="198"/>
    </row>
    <row r="53" spans="1:18" ht="15.75" hidden="1">
      <c r="A53" s="171"/>
      <c r="B53" s="24" t="s">
        <v>349</v>
      </c>
      <c r="C53" s="11">
        <v>240.433126</v>
      </c>
      <c r="D53" s="23">
        <f>C53</f>
        <v>240.433126</v>
      </c>
      <c r="E53" s="6"/>
      <c r="F53" s="23">
        <f>D53</f>
        <v>240.433126</v>
      </c>
      <c r="G53" s="25"/>
      <c r="H53" s="11">
        <f>K53+L53</f>
        <v>138.6806</v>
      </c>
      <c r="I53" s="23">
        <f>H53</f>
        <v>138.6806</v>
      </c>
      <c r="J53" s="6"/>
      <c r="K53" s="23">
        <v>138.6806</v>
      </c>
      <c r="L53" s="6"/>
      <c r="M53" s="41">
        <f>C53/H53*1000</f>
        <v>1733.7185302053783</v>
      </c>
      <c r="N53" s="42">
        <v>100</v>
      </c>
      <c r="O53" s="6"/>
      <c r="P53" s="6"/>
      <c r="Q53" s="6">
        <f>F53/C53*100</f>
        <v>100</v>
      </c>
      <c r="R53" s="79">
        <f>G53/C53*100</f>
        <v>0</v>
      </c>
    </row>
    <row r="54" spans="1:18" ht="15.75" hidden="1">
      <c r="A54" s="171"/>
      <c r="B54" s="5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6"/>
      <c r="P54" s="6"/>
      <c r="Q54" s="6"/>
      <c r="R54" s="79"/>
    </row>
    <row r="55" spans="1:18" ht="15.75" hidden="1">
      <c r="A55" s="171"/>
      <c r="B55" s="5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6"/>
      <c r="P55" s="6"/>
      <c r="Q55" s="6"/>
      <c r="R55" s="79"/>
    </row>
    <row r="56" spans="1:18" ht="15.75" hidden="1">
      <c r="A56" s="171" t="s">
        <v>420</v>
      </c>
      <c r="B56" s="54" t="s">
        <v>86</v>
      </c>
      <c r="C56" s="11">
        <v>39.89105</v>
      </c>
      <c r="D56" s="23">
        <f>C56</f>
        <v>39.89105</v>
      </c>
      <c r="E56" s="6"/>
      <c r="F56" s="23">
        <f>D56</f>
        <v>39.89105</v>
      </c>
      <c r="G56" s="25"/>
      <c r="H56" s="11">
        <v>10.6847</v>
      </c>
      <c r="I56" s="23">
        <f>H56</f>
        <v>10.6847</v>
      </c>
      <c r="J56" s="206"/>
      <c r="K56" s="211"/>
      <c r="L56" s="6"/>
      <c r="M56" s="41">
        <f>C56/H56*1000</f>
        <v>3733.474032963022</v>
      </c>
      <c r="N56" s="42">
        <v>46.1</v>
      </c>
      <c r="O56" s="6"/>
      <c r="P56" s="6"/>
      <c r="Q56" s="6">
        <f>F56/C56*100</f>
        <v>100</v>
      </c>
      <c r="R56" s="79">
        <f>G56/C56*100</f>
        <v>0</v>
      </c>
    </row>
    <row r="57" spans="1:18" ht="15.75" hidden="1">
      <c r="A57" s="171" t="s">
        <v>422</v>
      </c>
      <c r="B57" s="43" t="s">
        <v>87</v>
      </c>
      <c r="C57" s="11">
        <v>46.489156</v>
      </c>
      <c r="D57" s="11">
        <f>C57</f>
        <v>46.489156</v>
      </c>
      <c r="E57" s="11"/>
      <c r="F57" s="23">
        <f>D57</f>
        <v>46.489156</v>
      </c>
      <c r="G57" s="11"/>
      <c r="H57" s="11">
        <v>12.53343</v>
      </c>
      <c r="I57" s="23">
        <v>11.844</v>
      </c>
      <c r="J57" s="99"/>
      <c r="K57" s="99">
        <v>0.6892</v>
      </c>
      <c r="L57" s="11"/>
      <c r="M57" s="41">
        <f>C57/H57*1000</f>
        <v>3709.21256192439</v>
      </c>
      <c r="N57" s="36">
        <v>53.9</v>
      </c>
      <c r="O57" s="6"/>
      <c r="P57" s="6"/>
      <c r="Q57" s="6">
        <f>F57/C57*100</f>
        <v>100</v>
      </c>
      <c r="R57" s="79">
        <f>G57/C57*100</f>
        <v>0</v>
      </c>
    </row>
    <row r="58" spans="1:18" ht="15.75" hidden="1">
      <c r="A58" s="420" t="s">
        <v>88</v>
      </c>
      <c r="B58" s="44" t="s">
        <v>428</v>
      </c>
      <c r="C58" s="421"/>
      <c r="D58" s="45"/>
      <c r="E58" s="46"/>
      <c r="F58" s="45"/>
      <c r="G58" s="46"/>
      <c r="H58" s="422"/>
      <c r="I58" s="47"/>
      <c r="J58" s="47"/>
      <c r="K58" s="47"/>
      <c r="L58" s="47"/>
      <c r="M58" s="424"/>
      <c r="N58" s="424"/>
      <c r="O58" s="172"/>
      <c r="P58" s="48"/>
      <c r="Q58" s="172"/>
      <c r="R58" s="173"/>
    </row>
    <row r="59" spans="1:18" ht="15.75" hidden="1">
      <c r="A59" s="420"/>
      <c r="B59" s="49" t="s">
        <v>89</v>
      </c>
      <c r="C59" s="421"/>
      <c r="D59" s="50"/>
      <c r="E59" s="51"/>
      <c r="F59" s="50"/>
      <c r="G59" s="51"/>
      <c r="H59" s="423"/>
      <c r="I59" s="52"/>
      <c r="J59" s="52"/>
      <c r="K59" s="52"/>
      <c r="L59" s="52"/>
      <c r="M59" s="425"/>
      <c r="N59" s="425"/>
      <c r="O59" s="172"/>
      <c r="P59" s="53"/>
      <c r="Q59" s="172"/>
      <c r="R59" s="174"/>
    </row>
    <row r="60" spans="1:18" ht="16.5" hidden="1" thickBot="1">
      <c r="A60" s="175" t="s">
        <v>425</v>
      </c>
      <c r="B60" s="176" t="s">
        <v>90</v>
      </c>
      <c r="C60" s="222">
        <f>C53+C56+C57</f>
        <v>326.81333199999995</v>
      </c>
      <c r="D60" s="101">
        <f>C60</f>
        <v>326.81333199999995</v>
      </c>
      <c r="E60" s="101"/>
      <c r="F60" s="101">
        <f>F53+F56+F57</f>
        <v>326.81333199999995</v>
      </c>
      <c r="G60" s="177"/>
      <c r="H60" s="101">
        <f>H57+H56</f>
        <v>23.21813</v>
      </c>
      <c r="I60" s="101"/>
      <c r="J60" s="101"/>
      <c r="K60" s="101">
        <f>K57+K56</f>
        <v>0.6892</v>
      </c>
      <c r="L60" s="101">
        <f>L57+L56</f>
        <v>0</v>
      </c>
      <c r="M60" s="178">
        <f>C60*1000/H60</f>
        <v>14075.781813608588</v>
      </c>
      <c r="N60" s="179">
        <v>100</v>
      </c>
      <c r="O60" s="116"/>
      <c r="P60" s="116"/>
      <c r="Q60" s="116">
        <f>F60/C60*100</f>
        <v>100</v>
      </c>
      <c r="R60" s="94">
        <f>G60/C60*100</f>
        <v>0</v>
      </c>
    </row>
    <row r="61" spans="1:18" ht="16.5" hidden="1" thickBot="1">
      <c r="A61" s="426" t="s">
        <v>382</v>
      </c>
      <c r="B61" s="426"/>
      <c r="C61" s="426"/>
      <c r="D61" s="426"/>
      <c r="E61" s="426"/>
      <c r="F61" s="426"/>
      <c r="G61" s="426"/>
      <c r="H61" s="426"/>
      <c r="I61" s="426"/>
      <c r="J61" s="426"/>
      <c r="K61" s="426"/>
      <c r="L61" s="426"/>
      <c r="M61" s="426"/>
      <c r="N61" s="426"/>
      <c r="O61" s="70"/>
      <c r="P61" s="70"/>
      <c r="Q61" s="70"/>
      <c r="R61" s="70"/>
    </row>
    <row r="62" spans="1:18" ht="15.75" hidden="1">
      <c r="A62" s="194" t="s">
        <v>406</v>
      </c>
      <c r="B62" s="195" t="s">
        <v>83</v>
      </c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7"/>
      <c r="P62" s="197"/>
      <c r="Q62" s="197"/>
      <c r="R62" s="198"/>
    </row>
    <row r="63" spans="1:18" ht="15.75" hidden="1">
      <c r="A63" s="171"/>
      <c r="B63" s="24" t="s">
        <v>349</v>
      </c>
      <c r="C63" s="11">
        <v>240.433126</v>
      </c>
      <c r="D63" s="23">
        <f>C63</f>
        <v>240.433126</v>
      </c>
      <c r="E63" s="6"/>
      <c r="F63" s="23">
        <f>D63</f>
        <v>240.433126</v>
      </c>
      <c r="G63" s="25"/>
      <c r="H63" s="11">
        <f>K63+L63</f>
        <v>138.6806</v>
      </c>
      <c r="I63" s="23">
        <f>H63</f>
        <v>138.6806</v>
      </c>
      <c r="J63" s="6"/>
      <c r="K63" s="23">
        <v>138.6806</v>
      </c>
      <c r="L63" s="6"/>
      <c r="M63" s="41">
        <f>C63/H63*1000</f>
        <v>1733.7185302053783</v>
      </c>
      <c r="N63" s="42">
        <v>100</v>
      </c>
      <c r="O63" s="6"/>
      <c r="P63" s="6"/>
      <c r="Q63" s="6">
        <f>F63/C63*100</f>
        <v>100</v>
      </c>
      <c r="R63" s="79">
        <f>G63/C63*100</f>
        <v>0</v>
      </c>
    </row>
    <row r="64" spans="1:18" ht="15.75" hidden="1">
      <c r="A64" s="171"/>
      <c r="B64" s="5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6"/>
      <c r="P64" s="6"/>
      <c r="Q64" s="6"/>
      <c r="R64" s="79"/>
    </row>
    <row r="65" spans="1:18" ht="15.75" hidden="1">
      <c r="A65" s="171"/>
      <c r="B65" s="5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6"/>
      <c r="P65" s="6"/>
      <c r="Q65" s="6"/>
      <c r="R65" s="79"/>
    </row>
    <row r="66" spans="1:18" ht="15.75" hidden="1">
      <c r="A66" s="171" t="s">
        <v>420</v>
      </c>
      <c r="B66" s="54" t="s">
        <v>86</v>
      </c>
      <c r="C66" s="11">
        <v>39.89105</v>
      </c>
      <c r="D66" s="23">
        <f>C66</f>
        <v>39.89105</v>
      </c>
      <c r="E66" s="6"/>
      <c r="F66" s="23">
        <f>D66</f>
        <v>39.89105</v>
      </c>
      <c r="G66" s="25"/>
      <c r="H66" s="11">
        <v>10.6847</v>
      </c>
      <c r="I66" s="23">
        <f>H66</f>
        <v>10.6847</v>
      </c>
      <c r="J66" s="206"/>
      <c r="K66" s="211"/>
      <c r="L66" s="6"/>
      <c r="M66" s="41">
        <f>C66/H66*1000</f>
        <v>3733.474032963022</v>
      </c>
      <c r="N66" s="42">
        <v>46.1</v>
      </c>
      <c r="O66" s="6"/>
      <c r="P66" s="6"/>
      <c r="Q66" s="6">
        <f>F66/C66*100</f>
        <v>100</v>
      </c>
      <c r="R66" s="79">
        <f>G66/C66*100</f>
        <v>0</v>
      </c>
    </row>
    <row r="67" spans="1:18" ht="15.75" hidden="1">
      <c r="A67" s="171" t="s">
        <v>422</v>
      </c>
      <c r="B67" s="43" t="s">
        <v>87</v>
      </c>
      <c r="C67" s="11">
        <v>46.489156</v>
      </c>
      <c r="D67" s="11">
        <f>C67</f>
        <v>46.489156</v>
      </c>
      <c r="E67" s="11"/>
      <c r="F67" s="23">
        <f>D67</f>
        <v>46.489156</v>
      </c>
      <c r="G67" s="11"/>
      <c r="H67" s="11">
        <v>12.53343</v>
      </c>
      <c r="I67" s="23">
        <v>11.844</v>
      </c>
      <c r="J67" s="99"/>
      <c r="K67" s="99">
        <v>0.6892</v>
      </c>
      <c r="L67" s="11"/>
      <c r="M67" s="41">
        <f>C67/H67*1000</f>
        <v>3709.21256192439</v>
      </c>
      <c r="N67" s="36">
        <v>53.9</v>
      </c>
      <c r="O67" s="6"/>
      <c r="P67" s="6"/>
      <c r="Q67" s="6">
        <f>F67/C67*100</f>
        <v>100</v>
      </c>
      <c r="R67" s="79">
        <f>G67/C67*100</f>
        <v>0</v>
      </c>
    </row>
    <row r="68" spans="1:18" ht="15.75" hidden="1">
      <c r="A68" s="420" t="s">
        <v>88</v>
      </c>
      <c r="B68" s="44" t="s">
        <v>428</v>
      </c>
      <c r="C68" s="421"/>
      <c r="D68" s="45"/>
      <c r="E68" s="46"/>
      <c r="F68" s="45"/>
      <c r="G68" s="46"/>
      <c r="H68" s="422"/>
      <c r="I68" s="47"/>
      <c r="J68" s="47"/>
      <c r="K68" s="47"/>
      <c r="L68" s="47"/>
      <c r="M68" s="424"/>
      <c r="N68" s="424"/>
      <c r="O68" s="172"/>
      <c r="P68" s="48"/>
      <c r="Q68" s="172"/>
      <c r="R68" s="173"/>
    </row>
    <row r="69" spans="1:18" ht="15.75" hidden="1">
      <c r="A69" s="420"/>
      <c r="B69" s="49" t="s">
        <v>89</v>
      </c>
      <c r="C69" s="421"/>
      <c r="D69" s="50"/>
      <c r="E69" s="51"/>
      <c r="F69" s="50"/>
      <c r="G69" s="51"/>
      <c r="H69" s="423"/>
      <c r="I69" s="52"/>
      <c r="J69" s="52"/>
      <c r="K69" s="52"/>
      <c r="L69" s="52"/>
      <c r="M69" s="425"/>
      <c r="N69" s="425"/>
      <c r="O69" s="172"/>
      <c r="P69" s="53"/>
      <c r="Q69" s="172"/>
      <c r="R69" s="174"/>
    </row>
    <row r="70" spans="1:18" ht="16.5" hidden="1" thickBot="1">
      <c r="A70" s="175" t="s">
        <v>425</v>
      </c>
      <c r="B70" s="176" t="s">
        <v>90</v>
      </c>
      <c r="C70" s="222">
        <f>C63+C66+C67</f>
        <v>326.81333199999995</v>
      </c>
      <c r="D70" s="101">
        <f>C70</f>
        <v>326.81333199999995</v>
      </c>
      <c r="E70" s="101"/>
      <c r="F70" s="101">
        <f>F63+F66+F67</f>
        <v>326.81333199999995</v>
      </c>
      <c r="G70" s="177"/>
      <c r="H70" s="101">
        <f>H67+H66</f>
        <v>23.21813</v>
      </c>
      <c r="I70" s="101"/>
      <c r="J70" s="101"/>
      <c r="K70" s="101">
        <f>K67+K66</f>
        <v>0.6892</v>
      </c>
      <c r="L70" s="101">
        <f>L67+L66</f>
        <v>0</v>
      </c>
      <c r="M70" s="178">
        <f>C70*1000/H70</f>
        <v>14075.781813608588</v>
      </c>
      <c r="N70" s="179">
        <v>100</v>
      </c>
      <c r="O70" s="116"/>
      <c r="P70" s="116"/>
      <c r="Q70" s="116">
        <f>F70/C70*100</f>
        <v>100</v>
      </c>
      <c r="R70" s="94">
        <f>G70/C70*100</f>
        <v>0</v>
      </c>
    </row>
    <row r="71" spans="1:18" ht="16.5" hidden="1" thickBot="1">
      <c r="A71" s="426" t="s">
        <v>383</v>
      </c>
      <c r="B71" s="426"/>
      <c r="C71" s="426"/>
      <c r="D71" s="426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70"/>
      <c r="P71" s="70"/>
      <c r="Q71" s="70"/>
      <c r="R71" s="70"/>
    </row>
    <row r="72" spans="1:18" ht="15.75" hidden="1">
      <c r="A72" s="194" t="s">
        <v>406</v>
      </c>
      <c r="B72" s="195" t="s">
        <v>83</v>
      </c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7"/>
      <c r="P72" s="197"/>
      <c r="Q72" s="197"/>
      <c r="R72" s="198"/>
    </row>
    <row r="73" spans="1:18" ht="15.75" hidden="1">
      <c r="A73" s="171"/>
      <c r="B73" s="24" t="s">
        <v>349</v>
      </c>
      <c r="C73" s="11">
        <v>240.433126</v>
      </c>
      <c r="D73" s="23">
        <f>C73</f>
        <v>240.433126</v>
      </c>
      <c r="E73" s="6"/>
      <c r="F73" s="23">
        <f>D73</f>
        <v>240.433126</v>
      </c>
      <c r="G73" s="25"/>
      <c r="H73" s="11">
        <f>K73+L73</f>
        <v>138.6806</v>
      </c>
      <c r="I73" s="23">
        <f>H73</f>
        <v>138.6806</v>
      </c>
      <c r="J73" s="6"/>
      <c r="K73" s="23">
        <v>138.6806</v>
      </c>
      <c r="L73" s="6"/>
      <c r="M73" s="41">
        <f>C73/H73*1000</f>
        <v>1733.7185302053783</v>
      </c>
      <c r="N73" s="42">
        <v>100</v>
      </c>
      <c r="O73" s="6"/>
      <c r="P73" s="6"/>
      <c r="Q73" s="6">
        <f>F73/C73*100</f>
        <v>100</v>
      </c>
      <c r="R73" s="79">
        <f>G73/C73*100</f>
        <v>0</v>
      </c>
    </row>
    <row r="74" spans="1:18" ht="15.75" hidden="1">
      <c r="A74" s="171"/>
      <c r="B74" s="5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6"/>
      <c r="P74" s="6"/>
      <c r="Q74" s="6"/>
      <c r="R74" s="79"/>
    </row>
    <row r="75" spans="1:18" ht="15.75" hidden="1">
      <c r="A75" s="171"/>
      <c r="B75" s="5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6"/>
      <c r="P75" s="6"/>
      <c r="Q75" s="6"/>
      <c r="R75" s="79"/>
    </row>
    <row r="76" spans="1:18" ht="15.75" hidden="1">
      <c r="A76" s="171" t="s">
        <v>420</v>
      </c>
      <c r="B76" s="54" t="s">
        <v>86</v>
      </c>
      <c r="C76" s="11">
        <v>39.89105</v>
      </c>
      <c r="D76" s="23">
        <f>C76</f>
        <v>39.89105</v>
      </c>
      <c r="E76" s="6"/>
      <c r="F76" s="23">
        <f>D76</f>
        <v>39.89105</v>
      </c>
      <c r="G76" s="25"/>
      <c r="H76" s="11">
        <v>10.6847</v>
      </c>
      <c r="I76" s="23">
        <f>H76</f>
        <v>10.6847</v>
      </c>
      <c r="J76" s="206"/>
      <c r="K76" s="211"/>
      <c r="L76" s="6"/>
      <c r="M76" s="41">
        <f>C76/H76*1000</f>
        <v>3733.474032963022</v>
      </c>
      <c r="N76" s="42">
        <v>46.1</v>
      </c>
      <c r="O76" s="6"/>
      <c r="P76" s="6"/>
      <c r="Q76" s="6">
        <f>F76/C76*100</f>
        <v>100</v>
      </c>
      <c r="R76" s="79">
        <f>G76/C76*100</f>
        <v>0</v>
      </c>
    </row>
    <row r="77" spans="1:18" ht="15.75" hidden="1">
      <c r="A77" s="171" t="s">
        <v>422</v>
      </c>
      <c r="B77" s="43" t="s">
        <v>87</v>
      </c>
      <c r="C77" s="11">
        <v>46.489156</v>
      </c>
      <c r="D77" s="11">
        <f>C77</f>
        <v>46.489156</v>
      </c>
      <c r="E77" s="11"/>
      <c r="F77" s="23">
        <f>D77</f>
        <v>46.489156</v>
      </c>
      <c r="G77" s="11"/>
      <c r="H77" s="11">
        <v>12.53343</v>
      </c>
      <c r="I77" s="23">
        <v>11.844</v>
      </c>
      <c r="J77" s="99"/>
      <c r="K77" s="99">
        <v>0.6892</v>
      </c>
      <c r="L77" s="11"/>
      <c r="M77" s="41">
        <f>C77/H77*1000</f>
        <v>3709.21256192439</v>
      </c>
      <c r="N77" s="36">
        <v>53.9</v>
      </c>
      <c r="O77" s="6"/>
      <c r="P77" s="6"/>
      <c r="Q77" s="6">
        <f>F77/C77*100</f>
        <v>100</v>
      </c>
      <c r="R77" s="79">
        <f>G77/C77*100</f>
        <v>0</v>
      </c>
    </row>
    <row r="78" spans="1:18" ht="15.75" hidden="1">
      <c r="A78" s="420" t="s">
        <v>88</v>
      </c>
      <c r="B78" s="44" t="s">
        <v>428</v>
      </c>
      <c r="C78" s="421"/>
      <c r="D78" s="45"/>
      <c r="E78" s="46"/>
      <c r="F78" s="45"/>
      <c r="G78" s="46"/>
      <c r="H78" s="422"/>
      <c r="I78" s="47"/>
      <c r="J78" s="47"/>
      <c r="K78" s="47"/>
      <c r="L78" s="47"/>
      <c r="M78" s="424"/>
      <c r="N78" s="424"/>
      <c r="O78" s="172"/>
      <c r="P78" s="48"/>
      <c r="Q78" s="172"/>
      <c r="R78" s="173"/>
    </row>
    <row r="79" spans="1:18" ht="15.75" hidden="1">
      <c r="A79" s="420"/>
      <c r="B79" s="49" t="s">
        <v>89</v>
      </c>
      <c r="C79" s="421"/>
      <c r="D79" s="50"/>
      <c r="E79" s="51"/>
      <c r="F79" s="50"/>
      <c r="G79" s="51"/>
      <c r="H79" s="423"/>
      <c r="I79" s="52"/>
      <c r="J79" s="52"/>
      <c r="K79" s="52"/>
      <c r="L79" s="52"/>
      <c r="M79" s="425"/>
      <c r="N79" s="425"/>
      <c r="O79" s="172"/>
      <c r="P79" s="53"/>
      <c r="Q79" s="172"/>
      <c r="R79" s="174"/>
    </row>
    <row r="80" spans="1:18" ht="16.5" hidden="1" thickBot="1">
      <c r="A80" s="175" t="s">
        <v>425</v>
      </c>
      <c r="B80" s="176" t="s">
        <v>90</v>
      </c>
      <c r="C80" s="222">
        <f>C73+C76+C77</f>
        <v>326.81333199999995</v>
      </c>
      <c r="D80" s="101">
        <f>C80</f>
        <v>326.81333199999995</v>
      </c>
      <c r="E80" s="101"/>
      <c r="F80" s="101">
        <f>F73+F76+F77</f>
        <v>326.81333199999995</v>
      </c>
      <c r="G80" s="177"/>
      <c r="H80" s="101">
        <f>H77+H76</f>
        <v>23.21813</v>
      </c>
      <c r="I80" s="101"/>
      <c r="J80" s="101"/>
      <c r="K80" s="101">
        <f>K77+K76</f>
        <v>0.6892</v>
      </c>
      <c r="L80" s="101">
        <f>L77+L76</f>
        <v>0</v>
      </c>
      <c r="M80" s="178">
        <f>C80*1000/H80</f>
        <v>14075.781813608588</v>
      </c>
      <c r="N80" s="179">
        <v>100</v>
      </c>
      <c r="O80" s="116"/>
      <c r="P80" s="116"/>
      <c r="Q80" s="116">
        <f>F80/C80*100</f>
        <v>100</v>
      </c>
      <c r="R80" s="94">
        <f>G80/C80*100</f>
        <v>0</v>
      </c>
    </row>
    <row r="83" spans="2:8" ht="15.75">
      <c r="B83" s="76"/>
      <c r="H83" s="33"/>
    </row>
    <row r="84" ht="15.75">
      <c r="B84" s="76"/>
    </row>
    <row r="85" ht="15.75">
      <c r="B85" s="76"/>
    </row>
    <row r="86" ht="15.75">
      <c r="B86" s="76"/>
    </row>
    <row r="87" spans="2:8" ht="18.75">
      <c r="B87" s="379" t="s">
        <v>394</v>
      </c>
      <c r="H87" s="384" t="str">
        <f>'П 1.6'!H89</f>
        <v>Е.Н.Захаров</v>
      </c>
    </row>
  </sheetData>
  <mergeCells count="51">
    <mergeCell ref="A71:N71"/>
    <mergeCell ref="A78:A79"/>
    <mergeCell ref="C78:C79"/>
    <mergeCell ref="H78:H79"/>
    <mergeCell ref="M78:M79"/>
    <mergeCell ref="N78:N79"/>
    <mergeCell ref="A61:N61"/>
    <mergeCell ref="A68:A69"/>
    <mergeCell ref="C68:C69"/>
    <mergeCell ref="H68:H69"/>
    <mergeCell ref="M68:M69"/>
    <mergeCell ref="N68:N69"/>
    <mergeCell ref="A51:N51"/>
    <mergeCell ref="A58:A59"/>
    <mergeCell ref="C58:C59"/>
    <mergeCell ref="H58:H59"/>
    <mergeCell ref="M58:M59"/>
    <mergeCell ref="N58:N59"/>
    <mergeCell ref="A41:N41"/>
    <mergeCell ref="A48:A49"/>
    <mergeCell ref="C48:C49"/>
    <mergeCell ref="H48:H49"/>
    <mergeCell ref="M48:M49"/>
    <mergeCell ref="N48:N49"/>
    <mergeCell ref="A31:N31"/>
    <mergeCell ref="A38:A39"/>
    <mergeCell ref="C38:C39"/>
    <mergeCell ref="H38:H39"/>
    <mergeCell ref="M38:M39"/>
    <mergeCell ref="N38:N39"/>
    <mergeCell ref="A21:N21"/>
    <mergeCell ref="A28:A29"/>
    <mergeCell ref="C28:C29"/>
    <mergeCell ref="H28:H29"/>
    <mergeCell ref="M28:M29"/>
    <mergeCell ref="N28:N29"/>
    <mergeCell ref="A11:N11"/>
    <mergeCell ref="A18:A19"/>
    <mergeCell ref="C18:C19"/>
    <mergeCell ref="H18:H19"/>
    <mergeCell ref="M18:M19"/>
    <mergeCell ref="N18:N19"/>
    <mergeCell ref="A3:R3"/>
    <mergeCell ref="A4:R4"/>
    <mergeCell ref="B7:B8"/>
    <mergeCell ref="C7:G7"/>
    <mergeCell ref="H7:L7"/>
    <mergeCell ref="N7:R7"/>
    <mergeCell ref="C8:G8"/>
    <mergeCell ref="H8:L8"/>
    <mergeCell ref="N8:R8"/>
  </mergeCells>
  <printOptions/>
  <pageMargins left="0.4724409448818898" right="0.1968503937007874" top="0.984251968503937" bottom="0.5118110236220472" header="0.5118110236220472" footer="0.5118110236220472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63"/>
  <sheetViews>
    <sheetView view="pageBreakPreview" zoomScale="55" zoomScaleNormal="70" zoomScaleSheetLayoutView="55" workbookViewId="0" topLeftCell="A1">
      <selection activeCell="S16" sqref="S16"/>
    </sheetView>
  </sheetViews>
  <sheetFormatPr defaultColWidth="9.00390625" defaultRowHeight="12.75" outlineLevelCol="1"/>
  <cols>
    <col min="1" max="1" width="9.125" style="1" customWidth="1"/>
    <col min="2" max="2" width="52.00390625" style="1" customWidth="1"/>
    <col min="3" max="3" width="11.375" style="1" customWidth="1"/>
    <col min="4" max="5" width="15.875" style="1" customWidth="1" outlineLevel="1"/>
    <col min="6" max="6" width="17.375" style="1" customWidth="1"/>
    <col min="7" max="8" width="1.37890625" style="1" customWidth="1"/>
    <col min="9" max="9" width="2.125" style="1" customWidth="1"/>
    <col min="10" max="16384" width="1.37890625" style="1" customWidth="1"/>
  </cols>
  <sheetData>
    <row r="1" spans="1:6" ht="15.75">
      <c r="A1" s="2"/>
      <c r="B1" s="2"/>
      <c r="C1" s="2"/>
      <c r="D1" s="2"/>
      <c r="E1" s="2"/>
      <c r="F1" s="3" t="s">
        <v>155</v>
      </c>
    </row>
    <row r="2" spans="1:6" ht="15.75">
      <c r="A2" s="2"/>
      <c r="B2" s="2"/>
      <c r="C2" s="2"/>
      <c r="D2" s="2"/>
      <c r="E2" s="2"/>
      <c r="F2" s="2"/>
    </row>
    <row r="3" spans="1:6" s="22" customFormat="1" ht="41.25" customHeight="1">
      <c r="A3" s="409" t="s">
        <v>353</v>
      </c>
      <c r="B3" s="409"/>
      <c r="C3" s="409"/>
      <c r="D3" s="409"/>
      <c r="E3" s="409"/>
      <c r="F3" s="409"/>
    </row>
    <row r="4" spans="1:6" ht="15.75">
      <c r="A4" s="2"/>
      <c r="B4" s="2"/>
      <c r="C4" s="2"/>
      <c r="D4" s="2"/>
      <c r="E4" s="2"/>
      <c r="F4" s="2"/>
    </row>
    <row r="5" spans="1:6" ht="15.75">
      <c r="A5" s="4" t="s">
        <v>399</v>
      </c>
      <c r="B5" s="5" t="s">
        <v>400</v>
      </c>
      <c r="C5" s="4" t="s">
        <v>156</v>
      </c>
      <c r="D5" s="4" t="s">
        <v>402</v>
      </c>
      <c r="E5" s="4" t="s">
        <v>402</v>
      </c>
      <c r="F5" s="4" t="s">
        <v>403</v>
      </c>
    </row>
    <row r="6" spans="1:6" ht="15.75">
      <c r="A6" s="7" t="s">
        <v>404</v>
      </c>
      <c r="B6" s="8"/>
      <c r="C6" s="7"/>
      <c r="D6" s="7" t="s">
        <v>366</v>
      </c>
      <c r="E6" s="7" t="s">
        <v>367</v>
      </c>
      <c r="F6" s="7" t="s">
        <v>465</v>
      </c>
    </row>
    <row r="7" spans="1:6" ht="15.75">
      <c r="A7" s="6">
        <v>1</v>
      </c>
      <c r="B7" s="19">
        <v>2</v>
      </c>
      <c r="C7" s="6">
        <v>3</v>
      </c>
      <c r="D7" s="6">
        <v>4</v>
      </c>
      <c r="E7" s="6">
        <v>5</v>
      </c>
      <c r="F7" s="6">
        <v>6</v>
      </c>
    </row>
    <row r="8" spans="1:6" ht="15.75">
      <c r="A8" s="10" t="s">
        <v>406</v>
      </c>
      <c r="B8" s="17" t="s">
        <v>157</v>
      </c>
      <c r="C8" s="6"/>
      <c r="D8" s="6"/>
      <c r="E8" s="6"/>
      <c r="F8" s="6"/>
    </row>
    <row r="9" spans="1:6" ht="15.75">
      <c r="A9" s="27"/>
      <c r="B9" s="13" t="s">
        <v>158</v>
      </c>
      <c r="C9" s="4" t="s">
        <v>159</v>
      </c>
      <c r="D9" s="14">
        <v>25</v>
      </c>
      <c r="E9" s="6">
        <v>25</v>
      </c>
      <c r="F9" s="6">
        <v>25</v>
      </c>
    </row>
    <row r="10" spans="1:6" ht="15.75">
      <c r="A10" s="10" t="s">
        <v>420</v>
      </c>
      <c r="B10" s="13" t="s">
        <v>160</v>
      </c>
      <c r="C10" s="6"/>
      <c r="D10" s="14"/>
      <c r="E10" s="6"/>
      <c r="F10" s="6"/>
    </row>
    <row r="11" spans="1:6" ht="15.75">
      <c r="A11" s="10" t="s">
        <v>7</v>
      </c>
      <c r="B11" s="13" t="s">
        <v>161</v>
      </c>
      <c r="C11" s="6" t="s">
        <v>162</v>
      </c>
      <c r="D11" s="246">
        <v>7113.43</v>
      </c>
      <c r="E11" s="248">
        <v>7817.3</v>
      </c>
      <c r="F11" s="248">
        <v>8457.3</v>
      </c>
    </row>
    <row r="12" spans="1:6" ht="15.75">
      <c r="A12" s="10" t="s">
        <v>8</v>
      </c>
      <c r="B12" s="17" t="s">
        <v>163</v>
      </c>
      <c r="C12" s="6" t="s">
        <v>164</v>
      </c>
      <c r="D12" s="246"/>
      <c r="E12" s="248"/>
      <c r="F12" s="248"/>
    </row>
    <row r="13" spans="1:6" ht="15.75">
      <c r="A13" s="477" t="s">
        <v>9</v>
      </c>
      <c r="B13" s="9" t="s">
        <v>165</v>
      </c>
      <c r="C13" s="485" t="s">
        <v>162</v>
      </c>
      <c r="D13" s="486"/>
      <c r="E13" s="487"/>
      <c r="F13" s="487"/>
    </row>
    <row r="14" spans="1:6" ht="15.75">
      <c r="A14" s="477"/>
      <c r="B14" s="12" t="s">
        <v>166</v>
      </c>
      <c r="C14" s="485"/>
      <c r="D14" s="486"/>
      <c r="E14" s="487"/>
      <c r="F14" s="487"/>
    </row>
    <row r="15" spans="1:6" ht="15.75">
      <c r="A15" s="10" t="s">
        <v>167</v>
      </c>
      <c r="B15" s="17" t="s">
        <v>168</v>
      </c>
      <c r="C15" s="6"/>
      <c r="D15" s="246">
        <v>1.75</v>
      </c>
      <c r="E15" s="246">
        <v>1.75</v>
      </c>
      <c r="F15" s="246">
        <v>1.75</v>
      </c>
    </row>
    <row r="16" spans="1:6" ht="15.75">
      <c r="A16" s="477" t="s">
        <v>169</v>
      </c>
      <c r="B16" s="9" t="s">
        <v>170</v>
      </c>
      <c r="C16" s="485" t="s">
        <v>162</v>
      </c>
      <c r="D16" s="488"/>
      <c r="E16" s="487"/>
      <c r="F16" s="487"/>
    </row>
    <row r="17" spans="1:6" ht="15.75">
      <c r="A17" s="477"/>
      <c r="B17" s="12" t="s">
        <v>171</v>
      </c>
      <c r="C17" s="485"/>
      <c r="D17" s="488"/>
      <c r="E17" s="487"/>
      <c r="F17" s="487"/>
    </row>
    <row r="18" spans="1:6" ht="15.75">
      <c r="A18" s="10" t="s">
        <v>172</v>
      </c>
      <c r="B18" s="17" t="s">
        <v>173</v>
      </c>
      <c r="C18" s="6" t="s">
        <v>162</v>
      </c>
      <c r="D18" s="246">
        <v>12448.5025</v>
      </c>
      <c r="E18" s="246">
        <v>13680.275</v>
      </c>
      <c r="F18" s="246">
        <v>14800.274999999998</v>
      </c>
    </row>
    <row r="19" spans="1:6" ht="15.75">
      <c r="A19" s="477" t="s">
        <v>174</v>
      </c>
      <c r="B19" s="9" t="s">
        <v>175</v>
      </c>
      <c r="C19" s="485"/>
      <c r="D19" s="486"/>
      <c r="E19" s="487"/>
      <c r="F19" s="487"/>
    </row>
    <row r="20" spans="1:6" ht="15.75">
      <c r="A20" s="477"/>
      <c r="B20" s="12" t="s">
        <v>176</v>
      </c>
      <c r="C20" s="485"/>
      <c r="D20" s="486"/>
      <c r="E20" s="487"/>
      <c r="F20" s="487"/>
    </row>
    <row r="21" spans="1:6" ht="15.75">
      <c r="A21" s="10" t="s">
        <v>177</v>
      </c>
      <c r="B21" s="12" t="s">
        <v>178</v>
      </c>
      <c r="C21" s="6" t="s">
        <v>164</v>
      </c>
      <c r="D21" s="246">
        <v>12</v>
      </c>
      <c r="E21" s="248">
        <v>12</v>
      </c>
      <c r="F21" s="248">
        <v>12</v>
      </c>
    </row>
    <row r="22" spans="1:6" ht="15.75">
      <c r="A22" s="10" t="s">
        <v>179</v>
      </c>
      <c r="B22" s="17" t="s">
        <v>180</v>
      </c>
      <c r="C22" s="6" t="s">
        <v>162</v>
      </c>
      <c r="D22" s="282">
        <v>1493.8203</v>
      </c>
      <c r="E22" s="248">
        <v>1641.6329999999998</v>
      </c>
      <c r="F22" s="248">
        <v>1776.0329999999997</v>
      </c>
    </row>
    <row r="23" spans="1:6" ht="15.75">
      <c r="A23" s="10" t="s">
        <v>181</v>
      </c>
      <c r="B23" s="13" t="s">
        <v>182</v>
      </c>
      <c r="C23" s="6"/>
      <c r="D23" s="246"/>
      <c r="E23" s="248"/>
      <c r="F23" s="248"/>
    </row>
    <row r="24" spans="1:6" ht="15.75">
      <c r="A24" s="10" t="s">
        <v>183</v>
      </c>
      <c r="B24" s="12" t="s">
        <v>178</v>
      </c>
      <c r="C24" s="6" t="s">
        <v>164</v>
      </c>
      <c r="D24" s="246">
        <v>38</v>
      </c>
      <c r="E24" s="248">
        <v>40</v>
      </c>
      <c r="F24" s="248">
        <v>40</v>
      </c>
    </row>
    <row r="25" spans="1:6" ht="15.75">
      <c r="A25" s="10" t="s">
        <v>184</v>
      </c>
      <c r="B25" s="17" t="s">
        <v>180</v>
      </c>
      <c r="C25" s="6" t="s">
        <v>162</v>
      </c>
      <c r="D25" s="246">
        <v>5298.0826640000005</v>
      </c>
      <c r="E25" s="248">
        <v>6128.7632</v>
      </c>
      <c r="F25" s="248">
        <v>6630.5232</v>
      </c>
    </row>
    <row r="26" spans="1:6" ht="15.75">
      <c r="A26" s="10" t="s">
        <v>185</v>
      </c>
      <c r="B26" s="13" t="s">
        <v>186</v>
      </c>
      <c r="C26" s="6"/>
      <c r="D26" s="246"/>
      <c r="E26" s="248"/>
      <c r="F26" s="248"/>
    </row>
    <row r="27" spans="1:6" ht="15.75">
      <c r="A27" s="10" t="s">
        <v>187</v>
      </c>
      <c r="B27" s="12" t="s">
        <v>178</v>
      </c>
      <c r="C27" s="6" t="s">
        <v>164</v>
      </c>
      <c r="D27" s="246"/>
      <c r="E27" s="248"/>
      <c r="F27" s="248"/>
    </row>
    <row r="28" spans="1:6" ht="15.75">
      <c r="A28" s="10" t="s">
        <v>188</v>
      </c>
      <c r="B28" s="17" t="s">
        <v>180</v>
      </c>
      <c r="C28" s="6" t="s">
        <v>162</v>
      </c>
      <c r="D28" s="246"/>
      <c r="E28" s="248"/>
      <c r="F28" s="248"/>
    </row>
    <row r="29" spans="1:6" ht="15.75">
      <c r="A29" s="10" t="s">
        <v>189</v>
      </c>
      <c r="B29" s="13" t="s">
        <v>190</v>
      </c>
      <c r="C29" s="6"/>
      <c r="D29" s="246"/>
      <c r="E29" s="248"/>
      <c r="F29" s="248"/>
    </row>
    <row r="30" spans="1:6" ht="15.75">
      <c r="A30" s="10" t="s">
        <v>191</v>
      </c>
      <c r="B30" s="12" t="s">
        <v>178</v>
      </c>
      <c r="C30" s="6" t="s">
        <v>164</v>
      </c>
      <c r="D30" s="246"/>
      <c r="E30" s="248"/>
      <c r="F30" s="248"/>
    </row>
    <row r="31" spans="1:6" ht="15.75">
      <c r="A31" s="10" t="s">
        <v>192</v>
      </c>
      <c r="B31" s="17" t="s">
        <v>180</v>
      </c>
      <c r="C31" s="6" t="s">
        <v>162</v>
      </c>
      <c r="D31" s="246"/>
      <c r="E31" s="248"/>
      <c r="F31" s="248"/>
    </row>
    <row r="32" spans="1:6" ht="15.75">
      <c r="A32" s="477" t="s">
        <v>193</v>
      </c>
      <c r="B32" s="9" t="s">
        <v>194</v>
      </c>
      <c r="C32" s="485"/>
      <c r="D32" s="486"/>
      <c r="E32" s="487"/>
      <c r="F32" s="487"/>
    </row>
    <row r="33" spans="1:9" ht="15.75">
      <c r="A33" s="477"/>
      <c r="B33" s="12" t="s">
        <v>195</v>
      </c>
      <c r="C33" s="485"/>
      <c r="D33" s="486"/>
      <c r="E33" s="487"/>
      <c r="F33" s="487"/>
      <c r="I33"/>
    </row>
    <row r="34" spans="1:9" ht="15.75">
      <c r="A34" s="10" t="s">
        <v>196</v>
      </c>
      <c r="B34" s="17" t="s">
        <v>178</v>
      </c>
      <c r="C34" s="6" t="s">
        <v>164</v>
      </c>
      <c r="D34" s="246">
        <v>25</v>
      </c>
      <c r="E34" s="255">
        <v>25</v>
      </c>
      <c r="F34" s="248">
        <v>25</v>
      </c>
      <c r="I34"/>
    </row>
    <row r="35" spans="1:9" ht="15.75">
      <c r="A35" s="10" t="s">
        <v>197</v>
      </c>
      <c r="B35" s="9" t="s">
        <v>180</v>
      </c>
      <c r="C35" s="6" t="s">
        <v>162</v>
      </c>
      <c r="D35" s="246">
        <v>4810.101366</v>
      </c>
      <c r="E35" s="248">
        <v>5362.6678</v>
      </c>
      <c r="F35" s="264">
        <v>5801.707799999999</v>
      </c>
      <c r="I35"/>
    </row>
    <row r="36" spans="1:9" ht="15.75">
      <c r="A36" s="477" t="s">
        <v>198</v>
      </c>
      <c r="B36" s="9" t="s">
        <v>199</v>
      </c>
      <c r="C36" s="485" t="s">
        <v>162</v>
      </c>
      <c r="D36" s="489">
        <v>24050.50683</v>
      </c>
      <c r="E36" s="491">
        <v>26813.339</v>
      </c>
      <c r="F36" s="490">
        <v>29008.538999999997</v>
      </c>
      <c r="I36"/>
    </row>
    <row r="37" spans="1:9" ht="15.75">
      <c r="A37" s="477"/>
      <c r="B37" s="12" t="s">
        <v>200</v>
      </c>
      <c r="C37" s="485"/>
      <c r="D37" s="489"/>
      <c r="E37" s="491"/>
      <c r="F37" s="490"/>
      <c r="I37"/>
    </row>
    <row r="38" spans="1:6" ht="15.75">
      <c r="A38" s="477" t="s">
        <v>422</v>
      </c>
      <c r="B38" s="9" t="s">
        <v>201</v>
      </c>
      <c r="C38" s="485"/>
      <c r="D38" s="488"/>
      <c r="E38" s="487"/>
      <c r="F38" s="487"/>
    </row>
    <row r="39" spans="1:6" ht="15.75">
      <c r="A39" s="477"/>
      <c r="B39" s="12" t="s">
        <v>202</v>
      </c>
      <c r="C39" s="485"/>
      <c r="D39" s="488"/>
      <c r="E39" s="487"/>
      <c r="F39" s="487"/>
    </row>
    <row r="40" spans="1:6" ht="15.75">
      <c r="A40" s="10" t="s">
        <v>88</v>
      </c>
      <c r="B40" s="17" t="s">
        <v>203</v>
      </c>
      <c r="C40" s="6" t="s">
        <v>204</v>
      </c>
      <c r="D40" s="246"/>
      <c r="E40" s="248"/>
      <c r="F40" s="248"/>
    </row>
    <row r="41" spans="1:6" ht="15.75">
      <c r="A41" s="27" t="s">
        <v>205</v>
      </c>
      <c r="B41" s="13" t="s">
        <v>206</v>
      </c>
      <c r="C41" s="4" t="s">
        <v>204</v>
      </c>
      <c r="D41" s="253"/>
      <c r="E41" s="254"/>
      <c r="F41" s="254"/>
    </row>
    <row r="42" spans="1:6" ht="15.75">
      <c r="A42" s="339" t="s">
        <v>207</v>
      </c>
      <c r="B42" s="343" t="s">
        <v>208</v>
      </c>
      <c r="C42" s="344" t="s">
        <v>204</v>
      </c>
      <c r="D42" s="345">
        <v>7215.2</v>
      </c>
      <c r="E42" s="346">
        <v>8044</v>
      </c>
      <c r="F42" s="346">
        <v>8702.6</v>
      </c>
    </row>
    <row r="43" spans="1:6" ht="15.75">
      <c r="A43" s="477" t="s">
        <v>425</v>
      </c>
      <c r="B43" s="9" t="s">
        <v>209</v>
      </c>
      <c r="C43" s="485"/>
      <c r="D43" s="486"/>
      <c r="E43" s="487"/>
      <c r="F43" s="487"/>
    </row>
    <row r="44" spans="1:6" ht="15.75">
      <c r="A44" s="477"/>
      <c r="B44" s="12" t="s">
        <v>210</v>
      </c>
      <c r="C44" s="485"/>
      <c r="D44" s="486"/>
      <c r="E44" s="487"/>
      <c r="F44" s="487"/>
    </row>
    <row r="45" spans="1:6" ht="15.75">
      <c r="A45" s="477" t="s">
        <v>46</v>
      </c>
      <c r="B45" s="17" t="s">
        <v>211</v>
      </c>
      <c r="C45" s="485" t="s">
        <v>159</v>
      </c>
      <c r="D45" s="486"/>
      <c r="E45" s="487"/>
      <c r="F45" s="487"/>
    </row>
    <row r="46" spans="1:6" ht="15.75">
      <c r="A46" s="477"/>
      <c r="B46" s="12" t="s">
        <v>212</v>
      </c>
      <c r="C46" s="485"/>
      <c r="D46" s="486"/>
      <c r="E46" s="487"/>
      <c r="F46" s="487"/>
    </row>
    <row r="47" spans="1:6" ht="15.75">
      <c r="A47" s="32" t="s">
        <v>53</v>
      </c>
      <c r="B47" s="17" t="s">
        <v>213</v>
      </c>
      <c r="C47" s="4" t="s">
        <v>162</v>
      </c>
      <c r="D47" s="256"/>
      <c r="E47" s="254"/>
      <c r="F47" s="254"/>
    </row>
    <row r="48" spans="1:6" ht="15.75">
      <c r="A48" s="10" t="s">
        <v>55</v>
      </c>
      <c r="B48" s="13" t="s">
        <v>203</v>
      </c>
      <c r="C48" s="6" t="s">
        <v>204</v>
      </c>
      <c r="D48" s="246"/>
      <c r="E48" s="248"/>
      <c r="F48" s="248"/>
    </row>
    <row r="49" spans="1:6" ht="15.75">
      <c r="A49" s="27" t="s">
        <v>214</v>
      </c>
      <c r="B49" s="13" t="s">
        <v>206</v>
      </c>
      <c r="C49" s="4" t="s">
        <v>204</v>
      </c>
      <c r="D49" s="253"/>
      <c r="E49" s="254"/>
      <c r="F49" s="254"/>
    </row>
    <row r="50" spans="1:6" ht="15.75">
      <c r="A50" s="477" t="s">
        <v>215</v>
      </c>
      <c r="B50" s="9" t="s">
        <v>216</v>
      </c>
      <c r="C50" s="485" t="s">
        <v>204</v>
      </c>
      <c r="D50" s="486"/>
      <c r="E50" s="487"/>
      <c r="F50" s="487"/>
    </row>
    <row r="51" spans="1:6" ht="15.75">
      <c r="A51" s="477"/>
      <c r="B51" s="12" t="s">
        <v>217</v>
      </c>
      <c r="C51" s="485"/>
      <c r="D51" s="486"/>
      <c r="E51" s="487"/>
      <c r="F51" s="487"/>
    </row>
    <row r="52" spans="1:6" ht="15.75">
      <c r="A52" s="32" t="s">
        <v>20</v>
      </c>
      <c r="B52" s="17" t="s">
        <v>218</v>
      </c>
      <c r="C52" s="4"/>
      <c r="D52" s="256"/>
      <c r="E52" s="254"/>
      <c r="F52" s="254"/>
    </row>
    <row r="53" spans="1:6" ht="15.75">
      <c r="A53" s="477" t="s">
        <v>22</v>
      </c>
      <c r="B53" s="9" t="s">
        <v>219</v>
      </c>
      <c r="C53" s="485" t="s">
        <v>159</v>
      </c>
      <c r="D53" s="486"/>
      <c r="E53" s="487"/>
      <c r="F53" s="487"/>
    </row>
    <row r="54" spans="1:6" ht="15.75">
      <c r="A54" s="477"/>
      <c r="B54" s="12" t="s">
        <v>220</v>
      </c>
      <c r="C54" s="485"/>
      <c r="D54" s="486"/>
      <c r="E54" s="487"/>
      <c r="F54" s="487"/>
    </row>
    <row r="55" spans="1:6" ht="15.75">
      <c r="A55" s="10" t="s">
        <v>24</v>
      </c>
      <c r="B55" s="13" t="s">
        <v>221</v>
      </c>
      <c r="C55" s="6" t="s">
        <v>162</v>
      </c>
      <c r="D55" s="246"/>
      <c r="E55" s="248"/>
      <c r="F55" s="248"/>
    </row>
    <row r="56" spans="1:6" ht="15.75">
      <c r="A56" s="10" t="s">
        <v>25</v>
      </c>
      <c r="B56" s="13" t="s">
        <v>222</v>
      </c>
      <c r="C56" s="6" t="s">
        <v>204</v>
      </c>
      <c r="D56" s="246"/>
      <c r="E56" s="248"/>
      <c r="F56" s="248"/>
    </row>
    <row r="57" spans="1:6" ht="15.75">
      <c r="A57" s="10" t="s">
        <v>102</v>
      </c>
      <c r="B57" s="13" t="s">
        <v>223</v>
      </c>
      <c r="C57" s="6" t="s">
        <v>204</v>
      </c>
      <c r="D57" s="246"/>
      <c r="E57" s="248"/>
      <c r="F57" s="248"/>
    </row>
    <row r="58" spans="1:6" ht="15.75">
      <c r="A58" s="10" t="s">
        <v>104</v>
      </c>
      <c r="B58" s="13" t="s">
        <v>224</v>
      </c>
      <c r="C58" s="6" t="s">
        <v>162</v>
      </c>
      <c r="D58" s="246">
        <v>24050.666666666668</v>
      </c>
      <c r="E58" s="248">
        <v>26813.333333333332</v>
      </c>
      <c r="F58" s="248">
        <v>29008.66666666667</v>
      </c>
    </row>
    <row r="59" spans="1:6" ht="15.75">
      <c r="A59" s="258"/>
      <c r="B59" s="73"/>
      <c r="C59" s="2"/>
      <c r="D59" s="259"/>
      <c r="E59" s="260"/>
      <c r="F59" s="260"/>
    </row>
    <row r="60" spans="1:6" ht="15.75">
      <c r="A60" s="258"/>
      <c r="B60" s="73"/>
      <c r="C60" s="2"/>
      <c r="D60" s="259"/>
      <c r="E60" s="260"/>
      <c r="F60" s="260"/>
    </row>
    <row r="61" spans="1:6" ht="15.75">
      <c r="A61" s="258"/>
      <c r="B61" s="73"/>
      <c r="C61" s="2"/>
      <c r="D61" s="259"/>
      <c r="E61" s="260"/>
      <c r="F61" s="260"/>
    </row>
    <row r="62" ht="28.5" customHeight="1"/>
    <row r="63" spans="1:6" ht="15.75">
      <c r="A63" s="21" t="s">
        <v>344</v>
      </c>
      <c r="B63" s="21"/>
      <c r="C63" s="21"/>
      <c r="D63" s="21"/>
      <c r="E63" s="21">
        <f>Лист15!D61</f>
        <v>0</v>
      </c>
      <c r="F63" s="21"/>
    </row>
  </sheetData>
  <mergeCells count="51">
    <mergeCell ref="A53:A54"/>
    <mergeCell ref="C53:C54"/>
    <mergeCell ref="D53:D54"/>
    <mergeCell ref="F53:F54"/>
    <mergeCell ref="E53:E54"/>
    <mergeCell ref="A50:A51"/>
    <mergeCell ref="C50:C51"/>
    <mergeCell ref="D50:D51"/>
    <mergeCell ref="F50:F51"/>
    <mergeCell ref="E50:E51"/>
    <mergeCell ref="A45:A46"/>
    <mergeCell ref="C45:C46"/>
    <mergeCell ref="D45:D46"/>
    <mergeCell ref="F45:F46"/>
    <mergeCell ref="E45:E46"/>
    <mergeCell ref="A43:A44"/>
    <mergeCell ref="C43:C44"/>
    <mergeCell ref="D43:D44"/>
    <mergeCell ref="F43:F44"/>
    <mergeCell ref="E43:E44"/>
    <mergeCell ref="A38:A39"/>
    <mergeCell ref="C38:C39"/>
    <mergeCell ref="D38:D39"/>
    <mergeCell ref="F38:F39"/>
    <mergeCell ref="E38:E39"/>
    <mergeCell ref="A36:A37"/>
    <mergeCell ref="C36:C37"/>
    <mergeCell ref="D36:D37"/>
    <mergeCell ref="F36:F37"/>
    <mergeCell ref="E36:E37"/>
    <mergeCell ref="A32:A33"/>
    <mergeCell ref="C32:C33"/>
    <mergeCell ref="D32:D33"/>
    <mergeCell ref="F32:F33"/>
    <mergeCell ref="E32:E33"/>
    <mergeCell ref="A19:A20"/>
    <mergeCell ref="C19:C20"/>
    <mergeCell ref="D19:D20"/>
    <mergeCell ref="F19:F20"/>
    <mergeCell ref="E19:E20"/>
    <mergeCell ref="A16:A17"/>
    <mergeCell ref="C16:C17"/>
    <mergeCell ref="D16:D17"/>
    <mergeCell ref="F16:F17"/>
    <mergeCell ref="E16:E17"/>
    <mergeCell ref="A3:F3"/>
    <mergeCell ref="A13:A14"/>
    <mergeCell ref="C13:C14"/>
    <mergeCell ref="D13:D14"/>
    <mergeCell ref="F13:F14"/>
    <mergeCell ref="E13:E14"/>
  </mergeCells>
  <printOptions horizontalCentered="1"/>
  <pageMargins left="0.9840277777777778" right="0.7875" top="0.5909722222222222" bottom="0.39375" header="0.27569444444444446" footer="0.5118055555555556"/>
  <pageSetup fitToHeight="1" fitToWidth="1" horizontalDpi="300" verticalDpi="300" orientation="portrait" paperSize="9" scale="69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9"/>
    <pageSetUpPr fitToPage="1"/>
  </sheetPr>
  <dimension ref="A1:G36"/>
  <sheetViews>
    <sheetView view="pageBreakPreview" zoomScaleSheetLayoutView="100" workbookViewId="0" topLeftCell="A1">
      <selection activeCell="S16" sqref="S16"/>
    </sheetView>
  </sheetViews>
  <sheetFormatPr defaultColWidth="9.00390625" defaultRowHeight="12.75"/>
  <cols>
    <col min="1" max="1" width="21.75390625" style="0" customWidth="1"/>
    <col min="2" max="2" width="16.00390625" style="0" customWidth="1"/>
    <col min="3" max="3" width="16.375" style="0" customWidth="1"/>
    <col min="4" max="4" width="18.75390625" style="0" customWidth="1"/>
    <col min="5" max="6" width="15.00390625" style="0" customWidth="1"/>
    <col min="7" max="7" width="13.75390625" style="0" customWidth="1"/>
  </cols>
  <sheetData>
    <row r="1" spans="1:7" ht="12.75">
      <c r="A1" s="20"/>
      <c r="B1" s="1"/>
      <c r="C1" s="1"/>
      <c r="D1" s="1"/>
      <c r="E1" s="1"/>
      <c r="G1" s="58" t="s">
        <v>233</v>
      </c>
    </row>
    <row r="2" spans="1:7" ht="12.75">
      <c r="A2" s="20"/>
      <c r="B2" s="1"/>
      <c r="C2" s="1"/>
      <c r="D2" s="1"/>
      <c r="E2" s="1"/>
      <c r="F2" s="1"/>
      <c r="G2" s="1"/>
    </row>
    <row r="3" spans="1:7" ht="15.75">
      <c r="A3" s="413" t="s">
        <v>234</v>
      </c>
      <c r="B3" s="413"/>
      <c r="C3" s="413"/>
      <c r="D3" s="413"/>
      <c r="E3" s="413"/>
      <c r="F3" s="413"/>
      <c r="G3" s="413"/>
    </row>
    <row r="4" spans="1:7" ht="15.75">
      <c r="A4" s="413" t="s">
        <v>432</v>
      </c>
      <c r="B4" s="413"/>
      <c r="C4" s="413"/>
      <c r="D4" s="413"/>
      <c r="E4" s="413"/>
      <c r="F4" s="413"/>
      <c r="G4" s="413"/>
    </row>
    <row r="5" spans="1:7" ht="12.75">
      <c r="A5" s="20"/>
      <c r="B5" s="1"/>
      <c r="C5" s="1"/>
      <c r="D5" s="1"/>
      <c r="E5" s="1"/>
      <c r="F5" s="1"/>
      <c r="G5" s="1" t="s">
        <v>162</v>
      </c>
    </row>
    <row r="6" spans="1:7" ht="12.75">
      <c r="A6" s="59"/>
      <c r="B6" s="59" t="s">
        <v>235</v>
      </c>
      <c r="C6" s="59" t="s">
        <v>236</v>
      </c>
      <c r="D6" s="59" t="s">
        <v>237</v>
      </c>
      <c r="E6" s="59" t="s">
        <v>235</v>
      </c>
      <c r="F6" s="59" t="s">
        <v>238</v>
      </c>
      <c r="G6" s="492" t="s">
        <v>463</v>
      </c>
    </row>
    <row r="7" spans="1:7" ht="12.75">
      <c r="A7" s="60"/>
      <c r="B7" s="60" t="s">
        <v>442</v>
      </c>
      <c r="C7" s="60" t="s">
        <v>239</v>
      </c>
      <c r="D7" s="60" t="s">
        <v>239</v>
      </c>
      <c r="E7" s="60" t="s">
        <v>240</v>
      </c>
      <c r="F7" s="60" t="s">
        <v>241</v>
      </c>
      <c r="G7" s="493"/>
    </row>
    <row r="8" spans="1:7" ht="12.75">
      <c r="A8" s="60"/>
      <c r="B8" s="60"/>
      <c r="C8" s="60" t="s">
        <v>242</v>
      </c>
      <c r="D8" s="60" t="s">
        <v>242</v>
      </c>
      <c r="E8" s="60"/>
      <c r="F8" s="60"/>
      <c r="G8" s="493"/>
    </row>
    <row r="9" spans="1:7" ht="12.75">
      <c r="A9" s="61"/>
      <c r="B9" s="61"/>
      <c r="C9" s="61"/>
      <c r="D9" s="61"/>
      <c r="E9" s="61"/>
      <c r="F9" s="61"/>
      <c r="G9" s="494"/>
    </row>
    <row r="10" spans="1:7" ht="12.75">
      <c r="A10" s="62" t="s">
        <v>243</v>
      </c>
      <c r="B10" s="242">
        <v>558388.93</v>
      </c>
      <c r="C10" s="86"/>
      <c r="D10" s="61"/>
      <c r="E10" s="242">
        <v>363188.41</v>
      </c>
      <c r="F10" s="61"/>
      <c r="G10" s="242">
        <v>22122.84</v>
      </c>
    </row>
    <row r="11" spans="1:7" ht="12.75">
      <c r="A11" s="63" t="s">
        <v>244</v>
      </c>
      <c r="B11" s="243">
        <v>119455.69</v>
      </c>
      <c r="C11" s="84">
        <v>38322</v>
      </c>
      <c r="D11" s="40"/>
      <c r="E11" s="243">
        <v>51812.17</v>
      </c>
      <c r="F11" s="40"/>
      <c r="G11" s="243">
        <v>7963.68</v>
      </c>
    </row>
    <row r="12" spans="1:7" ht="12.75">
      <c r="A12" s="64" t="s">
        <v>29</v>
      </c>
      <c r="B12" s="243"/>
      <c r="C12" s="40"/>
      <c r="D12" s="40"/>
      <c r="E12" s="243"/>
      <c r="F12" s="40"/>
      <c r="G12" s="243"/>
    </row>
    <row r="13" spans="1:7" ht="12.75">
      <c r="A13" s="64" t="s">
        <v>30</v>
      </c>
      <c r="B13" s="243"/>
      <c r="C13" s="40"/>
      <c r="D13" s="40"/>
      <c r="E13" s="243"/>
      <c r="F13" s="40"/>
      <c r="G13" s="243"/>
    </row>
    <row r="14" spans="1:7" ht="12.75">
      <c r="A14" s="64" t="s">
        <v>31</v>
      </c>
      <c r="B14" s="243">
        <v>119455.69</v>
      </c>
      <c r="C14" s="40"/>
      <c r="D14" s="40"/>
      <c r="E14" s="243">
        <v>51812.17</v>
      </c>
      <c r="F14" s="40"/>
      <c r="G14" s="243">
        <v>7963.68</v>
      </c>
    </row>
    <row r="15" spans="1:7" ht="12.75">
      <c r="A15" s="64" t="s">
        <v>32</v>
      </c>
      <c r="B15" s="243"/>
      <c r="C15" s="40"/>
      <c r="D15" s="40"/>
      <c r="E15" s="243"/>
      <c r="F15" s="40"/>
      <c r="G15" s="243"/>
    </row>
    <row r="16" spans="1:7" ht="12.75">
      <c r="A16" s="63" t="s">
        <v>245</v>
      </c>
      <c r="B16" s="243">
        <v>438933.24</v>
      </c>
      <c r="C16" s="85">
        <v>38322</v>
      </c>
      <c r="D16" s="40"/>
      <c r="E16" s="243">
        <v>311376.24</v>
      </c>
      <c r="F16" s="40"/>
      <c r="G16" s="243">
        <v>14159.16</v>
      </c>
    </row>
    <row r="17" spans="1:7" ht="12.75">
      <c r="A17" s="64" t="s">
        <v>29</v>
      </c>
      <c r="B17" s="243"/>
      <c r="C17" s="40"/>
      <c r="D17" s="40"/>
      <c r="E17" s="243"/>
      <c r="F17" s="40"/>
      <c r="G17" s="243"/>
    </row>
    <row r="18" spans="1:7" ht="12.75">
      <c r="A18" s="64" t="s">
        <v>30</v>
      </c>
      <c r="B18" s="243"/>
      <c r="C18" s="40"/>
      <c r="D18" s="40"/>
      <c r="E18" s="243"/>
      <c r="F18" s="40"/>
      <c r="G18" s="243"/>
    </row>
    <row r="19" spans="1:7" ht="12.75">
      <c r="A19" s="64" t="s">
        <v>31</v>
      </c>
      <c r="B19" s="243">
        <v>438933.24</v>
      </c>
      <c r="C19" s="40"/>
      <c r="D19" s="40"/>
      <c r="E19" s="243">
        <v>311376.24</v>
      </c>
      <c r="F19" s="40"/>
      <c r="G19" s="243">
        <v>14159.16</v>
      </c>
    </row>
    <row r="20" spans="1:7" ht="12.75">
      <c r="A20" s="64" t="s">
        <v>32</v>
      </c>
      <c r="B20" s="243"/>
      <c r="C20" s="40"/>
      <c r="D20" s="40"/>
      <c r="E20" s="243"/>
      <c r="F20" s="40"/>
      <c r="G20" s="243"/>
    </row>
    <row r="21" spans="1:7" ht="12.75">
      <c r="A21" s="63" t="s">
        <v>246</v>
      </c>
      <c r="B21" s="243">
        <v>17910660.62</v>
      </c>
      <c r="C21" s="85">
        <v>38322</v>
      </c>
      <c r="D21" s="40"/>
      <c r="E21" s="243">
        <v>9018845.04</v>
      </c>
      <c r="F21" s="40"/>
      <c r="G21" s="243">
        <v>1183643.32</v>
      </c>
    </row>
    <row r="22" spans="1:7" ht="12.75">
      <c r="A22" s="64" t="s">
        <v>29</v>
      </c>
      <c r="B22" s="243"/>
      <c r="C22" s="40"/>
      <c r="D22" s="40"/>
      <c r="E22" s="243"/>
      <c r="F22" s="40"/>
      <c r="G22" s="243"/>
    </row>
    <row r="23" spans="1:7" ht="12.75">
      <c r="A23" s="64" t="s">
        <v>30</v>
      </c>
      <c r="B23" s="243"/>
      <c r="C23" s="40"/>
      <c r="D23" s="40"/>
      <c r="E23" s="243"/>
      <c r="F23" s="40"/>
      <c r="G23" s="243"/>
    </row>
    <row r="24" spans="1:7" ht="12.75">
      <c r="A24" s="64" t="s">
        <v>31</v>
      </c>
      <c r="B24" s="243">
        <v>17910660.62</v>
      </c>
      <c r="C24" s="40"/>
      <c r="D24" s="40"/>
      <c r="E24" s="243">
        <v>9018845.04</v>
      </c>
      <c r="F24" s="40"/>
      <c r="G24" s="243">
        <v>1183643.32</v>
      </c>
    </row>
    <row r="25" spans="1:7" ht="12.75">
      <c r="A25" s="64" t="s">
        <v>32</v>
      </c>
      <c r="B25" s="243"/>
      <c r="C25" s="40"/>
      <c r="D25" s="40"/>
      <c r="E25" s="243"/>
      <c r="F25" s="40"/>
      <c r="G25" s="243"/>
    </row>
    <row r="26" spans="1:7" ht="12.75">
      <c r="A26" s="63" t="s">
        <v>247</v>
      </c>
      <c r="B26" s="243">
        <v>18469049.55</v>
      </c>
      <c r="C26" s="40"/>
      <c r="D26" s="40"/>
      <c r="E26" s="243">
        <v>9382033.45</v>
      </c>
      <c r="F26" s="40"/>
      <c r="G26" s="243">
        <v>1205766.16</v>
      </c>
    </row>
    <row r="27" spans="1:7" ht="12.75">
      <c r="A27" s="64" t="s">
        <v>29</v>
      </c>
      <c r="B27" s="243"/>
      <c r="C27" s="40"/>
      <c r="D27" s="40"/>
      <c r="E27" s="243"/>
      <c r="F27" s="40"/>
      <c r="G27" s="243"/>
    </row>
    <row r="28" spans="1:7" ht="12.75">
      <c r="A28" s="64" t="s">
        <v>30</v>
      </c>
      <c r="B28" s="243"/>
      <c r="C28" s="40"/>
      <c r="D28" s="40"/>
      <c r="E28" s="40"/>
      <c r="F28" s="40"/>
      <c r="G28" s="243"/>
    </row>
    <row r="29" spans="1:7" ht="12.75">
      <c r="A29" s="64" t="s">
        <v>31</v>
      </c>
      <c r="B29" s="40"/>
      <c r="C29" s="40"/>
      <c r="D29" s="40"/>
      <c r="E29" s="40"/>
      <c r="F29" s="40"/>
      <c r="G29" s="243">
        <v>1205766.16</v>
      </c>
    </row>
    <row r="30" spans="1:7" ht="12.75">
      <c r="A30" s="64" t="s">
        <v>32</v>
      </c>
      <c r="B30" s="40"/>
      <c r="C30" s="40"/>
      <c r="D30" s="40"/>
      <c r="E30" s="40"/>
      <c r="F30" s="40"/>
      <c r="G30" s="65"/>
    </row>
    <row r="33" spans="1:6" s="1" customFormat="1" ht="15.75">
      <c r="A33" s="76" t="s">
        <v>344</v>
      </c>
      <c r="F33" s="33">
        <f>Лист16!E63</f>
        <v>0</v>
      </c>
    </row>
    <row r="36" ht="12.75">
      <c r="A36" t="s">
        <v>464</v>
      </c>
    </row>
  </sheetData>
  <mergeCells count="3">
    <mergeCell ref="A3:G3"/>
    <mergeCell ref="A4:G4"/>
    <mergeCell ref="G6:G9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42"/>
  <sheetViews>
    <sheetView view="pageBreakPreview" zoomScale="75" zoomScaleSheetLayoutView="75" workbookViewId="0" topLeftCell="A1">
      <selection activeCell="S16" sqref="S16"/>
    </sheetView>
  </sheetViews>
  <sheetFormatPr defaultColWidth="9.00390625" defaultRowHeight="12.75"/>
  <cols>
    <col min="1" max="1" width="7.125" style="1" customWidth="1"/>
    <col min="2" max="2" width="59.375" style="1" customWidth="1"/>
    <col min="3" max="3" width="18.625" style="1" customWidth="1"/>
    <col min="4" max="4" width="22.25390625" style="1" customWidth="1"/>
    <col min="5" max="5" width="16.625" style="1" customWidth="1"/>
    <col min="6" max="7" width="1.37890625" style="1" customWidth="1"/>
    <col min="8" max="8" width="4.875" style="1" customWidth="1"/>
    <col min="9" max="16384" width="1.37890625" style="1" customWidth="1"/>
  </cols>
  <sheetData>
    <row r="1" spans="1:7" ht="15.75">
      <c r="A1" s="2"/>
      <c r="B1" s="2"/>
      <c r="C1" s="2"/>
      <c r="E1" s="3" t="s">
        <v>225</v>
      </c>
      <c r="F1" s="33"/>
      <c r="G1" s="33"/>
    </row>
    <row r="2" spans="1:7" ht="15.75">
      <c r="A2" s="2"/>
      <c r="B2" s="2"/>
      <c r="C2" s="2"/>
      <c r="D2" s="2"/>
      <c r="E2" s="33"/>
      <c r="F2" s="33"/>
      <c r="G2" s="33"/>
    </row>
    <row r="3" spans="1:4" s="22" customFormat="1" ht="15.75">
      <c r="A3" s="413" t="s">
        <v>226</v>
      </c>
      <c r="B3" s="413"/>
      <c r="C3" s="413"/>
      <c r="D3" s="413"/>
    </row>
    <row r="4" spans="1:4" s="22" customFormat="1" ht="15.75">
      <c r="A4" s="413" t="s">
        <v>354</v>
      </c>
      <c r="B4" s="413"/>
      <c r="C4" s="413"/>
      <c r="D4" s="413"/>
    </row>
    <row r="5" spans="1:7" ht="15.75">
      <c r="A5" s="2"/>
      <c r="B5" s="2"/>
      <c r="C5" s="2"/>
      <c r="E5" s="3" t="s">
        <v>204</v>
      </c>
      <c r="F5" s="33"/>
      <c r="G5" s="33"/>
    </row>
    <row r="6" spans="1:7" ht="18.75" customHeight="1">
      <c r="A6" s="4" t="s">
        <v>399</v>
      </c>
      <c r="B6" s="5" t="s">
        <v>400</v>
      </c>
      <c r="C6" s="4" t="s">
        <v>402</v>
      </c>
      <c r="D6" s="499" t="s">
        <v>365</v>
      </c>
      <c r="E6" s="233" t="s">
        <v>433</v>
      </c>
      <c r="F6" s="33"/>
      <c r="G6" s="33"/>
    </row>
    <row r="7" spans="1:7" ht="15.75">
      <c r="A7" s="7" t="s">
        <v>404</v>
      </c>
      <c r="B7" s="8"/>
      <c r="C7" s="7" t="s">
        <v>452</v>
      </c>
      <c r="D7" s="500"/>
      <c r="E7" s="234" t="s">
        <v>459</v>
      </c>
      <c r="F7" s="33"/>
      <c r="G7" s="33"/>
    </row>
    <row r="8" spans="1:7" ht="15.75">
      <c r="A8" s="6">
        <v>1</v>
      </c>
      <c r="B8" s="5">
        <v>2</v>
      </c>
      <c r="C8" s="6">
        <v>3</v>
      </c>
      <c r="D8" s="19">
        <v>4</v>
      </c>
      <c r="E8" s="206">
        <v>5</v>
      </c>
      <c r="F8" s="33"/>
      <c r="G8" s="33"/>
    </row>
    <row r="9" spans="1:7" ht="15.75">
      <c r="A9" s="477" t="s">
        <v>441</v>
      </c>
      <c r="B9" s="497" t="s">
        <v>434</v>
      </c>
      <c r="C9" s="495">
        <f>Лист17_1!B26/1000</f>
        <v>18469.04955</v>
      </c>
      <c r="D9" s="496">
        <f>Лист17_1!B26/1000</f>
        <v>18469.04955</v>
      </c>
      <c r="E9" s="501">
        <f>Лист17_1!B26/1000</f>
        <v>18469.04955</v>
      </c>
      <c r="F9" s="33"/>
      <c r="G9" s="33"/>
    </row>
    <row r="10" spans="1:7" ht="15.75">
      <c r="A10" s="477"/>
      <c r="B10" s="498"/>
      <c r="C10" s="495"/>
      <c r="D10" s="496"/>
      <c r="E10" s="502"/>
      <c r="F10" s="33"/>
      <c r="G10" s="33"/>
    </row>
    <row r="11" spans="1:7" ht="15.75">
      <c r="A11" s="503" t="s">
        <v>435</v>
      </c>
      <c r="B11" s="497" t="s">
        <v>443</v>
      </c>
      <c r="C11" s="505">
        <f>Лист17_1!E26/1000</f>
        <v>9382.033449999999</v>
      </c>
      <c r="D11" s="505">
        <f>C11-C18</f>
        <v>8176.267289999999</v>
      </c>
      <c r="E11" s="507">
        <f>D11-D18</f>
        <v>6970.501129999999</v>
      </c>
      <c r="F11" s="33"/>
      <c r="G11" s="33"/>
    </row>
    <row r="12" spans="1:7" ht="15.75" customHeight="1">
      <c r="A12" s="504"/>
      <c r="B12" s="498"/>
      <c r="C12" s="506"/>
      <c r="D12" s="506"/>
      <c r="E12" s="508"/>
      <c r="F12" s="33"/>
      <c r="G12" s="33"/>
    </row>
    <row r="13" spans="1:7" ht="15.75">
      <c r="A13" s="10" t="s">
        <v>436</v>
      </c>
      <c r="B13" s="12" t="s">
        <v>227</v>
      </c>
      <c r="C13" s="249"/>
      <c r="D13" s="250"/>
      <c r="E13" s="261"/>
      <c r="F13" s="33"/>
      <c r="G13" s="33"/>
    </row>
    <row r="14" spans="1:7" ht="15.75">
      <c r="A14" s="10" t="s">
        <v>437</v>
      </c>
      <c r="B14" s="9" t="s">
        <v>228</v>
      </c>
      <c r="C14" s="249"/>
      <c r="D14" s="250"/>
      <c r="E14" s="261"/>
      <c r="F14" s="33"/>
      <c r="G14" s="33"/>
    </row>
    <row r="15" spans="1:7" ht="15.75">
      <c r="A15" s="477" t="s">
        <v>438</v>
      </c>
      <c r="B15" s="9" t="s">
        <v>229</v>
      </c>
      <c r="C15" s="495">
        <f>C11</f>
        <v>9382.033449999999</v>
      </c>
      <c r="D15" s="496">
        <f>D11</f>
        <v>8176.267289999999</v>
      </c>
      <c r="E15" s="502">
        <f>D15-D18</f>
        <v>6970.501129999999</v>
      </c>
      <c r="F15" s="33"/>
      <c r="G15" s="33"/>
    </row>
    <row r="16" spans="1:7" ht="15.75">
      <c r="A16" s="477"/>
      <c r="B16" s="12" t="s">
        <v>230</v>
      </c>
      <c r="C16" s="495"/>
      <c r="D16" s="496"/>
      <c r="E16" s="502"/>
      <c r="F16" s="33"/>
      <c r="G16" s="33"/>
    </row>
    <row r="17" spans="1:7" ht="15.75">
      <c r="A17" s="10" t="s">
        <v>439</v>
      </c>
      <c r="B17" s="12" t="s">
        <v>231</v>
      </c>
      <c r="C17" s="262">
        <f>C18/C15%</f>
        <v>12.851863792917943</v>
      </c>
      <c r="D17" s="262">
        <f>D18/D15%</f>
        <v>14.747147044406374</v>
      </c>
      <c r="E17" s="263">
        <f>E18/E15%</f>
        <v>17.29812731556074</v>
      </c>
      <c r="F17" s="245"/>
      <c r="G17" s="33"/>
    </row>
    <row r="18" spans="1:7" ht="15.75">
      <c r="A18" s="10" t="s">
        <v>440</v>
      </c>
      <c r="B18" s="13" t="s">
        <v>232</v>
      </c>
      <c r="C18" s="264">
        <f>Лист15!C20</f>
        <v>1205.76616</v>
      </c>
      <c r="D18" s="262">
        <f>Лист17_1!G29/1000</f>
        <v>1205.76616</v>
      </c>
      <c r="E18" s="263">
        <f>D18</f>
        <v>1205.76616</v>
      </c>
      <c r="F18" s="33"/>
      <c r="G18" s="33"/>
    </row>
    <row r="19" spans="1:7" ht="15.75">
      <c r="A19" s="33"/>
      <c r="B19" s="33"/>
      <c r="C19" s="33"/>
      <c r="D19" s="33"/>
      <c r="E19" s="244"/>
      <c r="F19" s="33"/>
      <c r="G19" s="33"/>
    </row>
    <row r="20" spans="1:7" ht="12.75" customHeight="1">
      <c r="A20" s="33"/>
      <c r="B20"/>
      <c r="C20"/>
      <c r="D20"/>
      <c r="E20"/>
      <c r="F20"/>
      <c r="G20"/>
    </row>
    <row r="21" spans="1:4" ht="12.75" customHeight="1">
      <c r="A21" s="21" t="s">
        <v>344</v>
      </c>
      <c r="B21" s="21"/>
      <c r="C21" s="21"/>
      <c r="D21" s="21">
        <f>Лист17_1!F33</f>
        <v>0</v>
      </c>
    </row>
    <row r="22" spans="1:12" ht="15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s="57" customFormat="1" ht="12.75">
      <c r="A34"/>
      <c r="B34"/>
      <c r="C34"/>
      <c r="D34"/>
    </row>
    <row r="35" spans="1:4" s="57" customFormat="1" ht="12.75">
      <c r="A35"/>
      <c r="B35"/>
      <c r="C35"/>
      <c r="D35"/>
    </row>
    <row r="36" spans="1:4" s="57" customFormat="1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</sheetData>
  <mergeCells count="17">
    <mergeCell ref="E9:E10"/>
    <mergeCell ref="E15:E16"/>
    <mergeCell ref="A15:A16"/>
    <mergeCell ref="C15:C16"/>
    <mergeCell ref="D15:D16"/>
    <mergeCell ref="B11:B12"/>
    <mergeCell ref="A11:A12"/>
    <mergeCell ref="C11:C12"/>
    <mergeCell ref="D11:D12"/>
    <mergeCell ref="E11:E12"/>
    <mergeCell ref="A3:D3"/>
    <mergeCell ref="A4:D4"/>
    <mergeCell ref="A9:A10"/>
    <mergeCell ref="C9:C10"/>
    <mergeCell ref="D9:D10"/>
    <mergeCell ref="B9:B10"/>
    <mergeCell ref="D6:D7"/>
  </mergeCells>
  <printOptions horizontalCentered="1"/>
  <pageMargins left="0.9840277777777778" right="0.7875" top="1.18125" bottom="0.7875" header="0.27569444444444446" footer="0.5118055555555556"/>
  <pageSetup fitToHeight="1" fitToWidth="1" horizontalDpi="300" verticalDpi="3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81"/>
  <sheetViews>
    <sheetView view="pageBreakPreview" zoomScale="75" zoomScaleNormal="85" zoomScaleSheetLayoutView="75" workbookViewId="0" topLeftCell="A1">
      <selection activeCell="S16" sqref="S16"/>
    </sheetView>
  </sheetViews>
  <sheetFormatPr defaultColWidth="9.00390625" defaultRowHeight="12.75"/>
  <cols>
    <col min="1" max="1" width="7.875" style="1" customWidth="1"/>
    <col min="2" max="2" width="55.00390625" style="1" customWidth="1"/>
    <col min="3" max="5" width="17.625" style="1" customWidth="1"/>
    <col min="6" max="6" width="7.00390625" style="1" customWidth="1"/>
    <col min="7" max="7" width="6.625" style="1" customWidth="1"/>
    <col min="8" max="16384" width="1.37890625" style="1" customWidth="1"/>
  </cols>
  <sheetData>
    <row r="1" spans="1:5" ht="15.75">
      <c r="A1" s="2"/>
      <c r="B1" s="2"/>
      <c r="C1" s="2"/>
      <c r="E1" s="2" t="s">
        <v>248</v>
      </c>
    </row>
    <row r="2" spans="1:4" ht="15.75">
      <c r="A2" s="2"/>
      <c r="B2" s="2"/>
      <c r="C2" s="2"/>
      <c r="D2" s="2"/>
    </row>
    <row r="3" spans="1:11" s="22" customFormat="1" ht="31.5" customHeight="1">
      <c r="A3" s="409" t="s">
        <v>355</v>
      </c>
      <c r="B3" s="409"/>
      <c r="C3" s="409"/>
      <c r="D3" s="409"/>
      <c r="E3" s="409"/>
      <c r="F3" s="66"/>
      <c r="G3" s="66"/>
      <c r="H3" s="66"/>
      <c r="I3" s="66"/>
      <c r="J3" s="66"/>
      <c r="K3" s="66"/>
    </row>
    <row r="4" spans="1:11" ht="15.75">
      <c r="A4" s="2"/>
      <c r="B4" s="2"/>
      <c r="C4" s="2"/>
      <c r="E4" s="67"/>
      <c r="F4" s="67"/>
      <c r="G4" s="67"/>
      <c r="H4" s="67"/>
      <c r="I4" s="67"/>
      <c r="J4" s="67"/>
      <c r="K4" s="67"/>
    </row>
    <row r="5" spans="1:11" ht="47.25">
      <c r="A5" s="4" t="s">
        <v>399</v>
      </c>
      <c r="B5" s="5" t="s">
        <v>249</v>
      </c>
      <c r="C5" s="68" t="s">
        <v>370</v>
      </c>
      <c r="D5" s="68" t="s">
        <v>466</v>
      </c>
      <c r="E5" s="68" t="s">
        <v>372</v>
      </c>
      <c r="F5" s="67"/>
      <c r="G5" s="67"/>
      <c r="H5" s="67"/>
      <c r="I5" s="67"/>
      <c r="J5" s="67"/>
      <c r="K5" s="67"/>
    </row>
    <row r="6" spans="1:11" ht="15.75">
      <c r="A6" s="6">
        <v>1</v>
      </c>
      <c r="B6" s="19">
        <v>2</v>
      </c>
      <c r="C6" s="19">
        <v>3</v>
      </c>
      <c r="D6" s="19">
        <v>4</v>
      </c>
      <c r="E6" s="226">
        <v>5</v>
      </c>
      <c r="F6" s="67"/>
      <c r="G6" s="67"/>
      <c r="H6" s="67"/>
      <c r="I6" s="67"/>
      <c r="J6" s="67"/>
      <c r="K6" s="67"/>
    </row>
    <row r="7" spans="1:11" ht="15.75">
      <c r="A7" s="477" t="s">
        <v>406</v>
      </c>
      <c r="B7" s="9" t="s">
        <v>250</v>
      </c>
      <c r="C7" s="510">
        <f>Лист15!C16</f>
        <v>7421.9</v>
      </c>
      <c r="D7" s="510">
        <f>Лист15!D16</f>
        <v>8044</v>
      </c>
      <c r="E7" s="473">
        <f>Лист15!E16</f>
        <v>8702.6</v>
      </c>
      <c r="F7" s="67"/>
      <c r="G7" s="67"/>
      <c r="H7" s="67"/>
      <c r="I7" s="67"/>
      <c r="J7" s="67"/>
      <c r="K7" s="67"/>
    </row>
    <row r="8" spans="1:11" ht="15.75">
      <c r="A8" s="477"/>
      <c r="B8" s="12" t="s">
        <v>251</v>
      </c>
      <c r="C8" s="510"/>
      <c r="D8" s="510"/>
      <c r="E8" s="473"/>
      <c r="F8" s="67"/>
      <c r="G8" s="67"/>
      <c r="H8" s="67"/>
      <c r="I8" s="67"/>
      <c r="J8" s="67"/>
      <c r="K8" s="67"/>
    </row>
    <row r="9" spans="1:5" ht="15.75">
      <c r="A9" s="477" t="s">
        <v>420</v>
      </c>
      <c r="B9" s="9" t="s">
        <v>252</v>
      </c>
      <c r="C9" s="510"/>
      <c r="D9" s="510"/>
      <c r="E9" s="509"/>
    </row>
    <row r="10" spans="1:5" ht="15.75">
      <c r="A10" s="477"/>
      <c r="B10" s="12" t="s">
        <v>251</v>
      </c>
      <c r="C10" s="510"/>
      <c r="D10" s="510"/>
      <c r="E10" s="509"/>
    </row>
    <row r="11" spans="1:5" ht="15.75">
      <c r="A11" s="477" t="s">
        <v>422</v>
      </c>
      <c r="B11" s="9" t="s">
        <v>253</v>
      </c>
      <c r="C11" s="510">
        <f>Лист15!C18</f>
        <v>2013.8585587903808</v>
      </c>
      <c r="D11" s="510">
        <f>Лист15!D18</f>
        <v>2476.7476</v>
      </c>
      <c r="E11" s="509">
        <f>Лист15!E18</f>
        <v>2679.53054</v>
      </c>
    </row>
    <row r="12" spans="1:5" ht="15.75">
      <c r="A12" s="477"/>
      <c r="B12" s="12" t="s">
        <v>254</v>
      </c>
      <c r="C12" s="510"/>
      <c r="D12" s="510"/>
      <c r="E12" s="509"/>
    </row>
    <row r="13" spans="1:5" ht="15.75">
      <c r="A13" s="477" t="s">
        <v>425</v>
      </c>
      <c r="B13" s="9" t="s">
        <v>255</v>
      </c>
      <c r="C13" s="510">
        <f>C15+C22</f>
        <v>2083.179516851585</v>
      </c>
      <c r="D13" s="510">
        <f>D15+D22</f>
        <v>2143.3412709029158</v>
      </c>
      <c r="E13" s="509">
        <f>E15+E22</f>
        <v>2206.850896885114</v>
      </c>
    </row>
    <row r="14" spans="1:5" ht="15.75">
      <c r="A14" s="477"/>
      <c r="B14" s="17" t="s">
        <v>256</v>
      </c>
      <c r="C14" s="510"/>
      <c r="D14" s="510"/>
      <c r="E14" s="509"/>
    </row>
    <row r="15" spans="1:5" ht="15.75">
      <c r="A15" s="477" t="s">
        <v>46</v>
      </c>
      <c r="B15" s="9" t="s">
        <v>257</v>
      </c>
      <c r="C15" s="510">
        <f>Лист15!C20</f>
        <v>1205.76616</v>
      </c>
      <c r="D15" s="510">
        <f>Лист15!D20</f>
        <v>1205.76616</v>
      </c>
      <c r="E15" s="509">
        <f>Лист15!E20</f>
        <v>1205.76616</v>
      </c>
    </row>
    <row r="16" spans="1:7" ht="15.75">
      <c r="A16" s="477"/>
      <c r="B16" s="12" t="s">
        <v>258</v>
      </c>
      <c r="C16" s="510"/>
      <c r="D16" s="510"/>
      <c r="E16" s="509"/>
      <c r="G16" s="236"/>
    </row>
    <row r="17" spans="1:5" ht="15.75">
      <c r="A17" s="10"/>
      <c r="B17" s="12" t="s">
        <v>29</v>
      </c>
      <c r="C17" s="262"/>
      <c r="D17" s="262"/>
      <c r="E17" s="265"/>
    </row>
    <row r="18" spans="1:5" ht="15.75">
      <c r="A18" s="10"/>
      <c r="B18" s="13" t="s">
        <v>30</v>
      </c>
      <c r="C18" s="262"/>
      <c r="D18" s="262"/>
      <c r="E18" s="265"/>
    </row>
    <row r="19" spans="1:7" ht="15.75">
      <c r="A19" s="10"/>
      <c r="B19" s="13" t="s">
        <v>31</v>
      </c>
      <c r="C19" s="250">
        <f>C15</f>
        <v>1205.76616</v>
      </c>
      <c r="D19" s="250">
        <f>Лист15!D20</f>
        <v>1205.76616</v>
      </c>
      <c r="E19" s="250">
        <f>E15</f>
        <v>1205.76616</v>
      </c>
      <c r="F19" s="69"/>
      <c r="G19" s="236"/>
    </row>
    <row r="20" spans="1:5" ht="15.75">
      <c r="A20" s="10"/>
      <c r="B20" s="13" t="s">
        <v>32</v>
      </c>
      <c r="C20" s="250"/>
      <c r="D20" s="250"/>
      <c r="E20" s="266"/>
    </row>
    <row r="21" spans="1:5" ht="15.75">
      <c r="A21" s="10" t="s">
        <v>53</v>
      </c>
      <c r="B21" s="13" t="s">
        <v>259</v>
      </c>
      <c r="C21" s="262"/>
      <c r="D21" s="262"/>
      <c r="E21" s="265"/>
    </row>
    <row r="22" spans="1:5" ht="15.75">
      <c r="A22" s="477" t="s">
        <v>55</v>
      </c>
      <c r="B22" s="9" t="s">
        <v>260</v>
      </c>
      <c r="C22" s="510">
        <v>877.4133568515851</v>
      </c>
      <c r="D22" s="510">
        <v>937.5751109029159</v>
      </c>
      <c r="E22" s="509">
        <v>1001.0847368851139</v>
      </c>
    </row>
    <row r="23" spans="1:5" ht="15.75">
      <c r="A23" s="477"/>
      <c r="B23" s="12" t="s">
        <v>258</v>
      </c>
      <c r="C23" s="510"/>
      <c r="D23" s="510"/>
      <c r="E23" s="509"/>
    </row>
    <row r="24" spans="1:5" ht="15.75">
      <c r="A24" s="477" t="s">
        <v>20</v>
      </c>
      <c r="B24" s="9" t="s">
        <v>261</v>
      </c>
      <c r="C24" s="510"/>
      <c r="D24" s="510"/>
      <c r="E24" s="509"/>
    </row>
    <row r="25" spans="1:5" ht="15.75">
      <c r="A25" s="477"/>
      <c r="B25" s="12" t="s">
        <v>262</v>
      </c>
      <c r="C25" s="510"/>
      <c r="D25" s="510"/>
      <c r="E25" s="509"/>
    </row>
    <row r="26" spans="1:5" ht="15.75">
      <c r="A26" s="10" t="s">
        <v>102</v>
      </c>
      <c r="B26" s="13" t="s">
        <v>263</v>
      </c>
      <c r="C26" s="262">
        <v>7545.4604787282315</v>
      </c>
      <c r="D26" s="262">
        <v>8117.744295753853</v>
      </c>
      <c r="E26" s="265">
        <v>8620.94881290293</v>
      </c>
    </row>
    <row r="27" spans="1:5" ht="15.75">
      <c r="A27" s="477" t="s">
        <v>104</v>
      </c>
      <c r="B27" s="9" t="s">
        <v>264</v>
      </c>
      <c r="C27" s="510">
        <f>C60</f>
        <v>429.88791000000003</v>
      </c>
      <c r="D27" s="510">
        <f>Лист15!D42</f>
        <v>452.67196923</v>
      </c>
      <c r="E27" s="509">
        <f>Лист15!E42</f>
        <v>475.75823966073</v>
      </c>
    </row>
    <row r="28" spans="1:5" ht="15.75">
      <c r="A28" s="477"/>
      <c r="B28" s="12" t="s">
        <v>265</v>
      </c>
      <c r="C28" s="510"/>
      <c r="D28" s="510"/>
      <c r="E28" s="509"/>
    </row>
    <row r="29" spans="1:5" ht="15.75">
      <c r="A29" s="10" t="s">
        <v>266</v>
      </c>
      <c r="B29" s="13" t="s">
        <v>111</v>
      </c>
      <c r="C29" s="262"/>
      <c r="D29" s="262"/>
      <c r="E29" s="265"/>
    </row>
    <row r="30" spans="1:5" ht="15.75">
      <c r="A30" s="10" t="s">
        <v>267</v>
      </c>
      <c r="B30" s="13" t="s">
        <v>113</v>
      </c>
      <c r="C30" s="262"/>
      <c r="D30" s="262"/>
      <c r="E30" s="265"/>
    </row>
    <row r="31" spans="1:5" ht="15.75">
      <c r="A31" s="477" t="s">
        <v>268</v>
      </c>
      <c r="B31" s="9" t="s">
        <v>269</v>
      </c>
      <c r="C31" s="510"/>
      <c r="D31" s="510"/>
      <c r="E31" s="509"/>
    </row>
    <row r="32" spans="1:5" ht="15.75">
      <c r="A32" s="477"/>
      <c r="B32" s="12" t="s">
        <v>270</v>
      </c>
      <c r="C32" s="510"/>
      <c r="D32" s="510"/>
      <c r="E32" s="509"/>
    </row>
    <row r="33" spans="1:5" ht="15.75">
      <c r="A33" s="477" t="s">
        <v>271</v>
      </c>
      <c r="B33" s="9" t="s">
        <v>272</v>
      </c>
      <c r="C33" s="510"/>
      <c r="D33" s="510"/>
      <c r="E33" s="509"/>
    </row>
    <row r="34" spans="1:5" ht="15.75">
      <c r="A34" s="477"/>
      <c r="B34" s="17" t="s">
        <v>273</v>
      </c>
      <c r="C34" s="510"/>
      <c r="D34" s="510"/>
      <c r="E34" s="509"/>
    </row>
    <row r="35" spans="1:5" ht="15.75">
      <c r="A35" s="477" t="s">
        <v>274</v>
      </c>
      <c r="B35" s="9" t="s">
        <v>275</v>
      </c>
      <c r="C35" s="510"/>
      <c r="D35" s="510"/>
      <c r="E35" s="509"/>
    </row>
    <row r="36" spans="1:5" ht="15.75">
      <c r="A36" s="477"/>
      <c r="B36" s="17" t="s">
        <v>276</v>
      </c>
      <c r="C36" s="510"/>
      <c r="D36" s="510"/>
      <c r="E36" s="509"/>
    </row>
    <row r="37" spans="1:5" ht="15.75">
      <c r="A37" s="477"/>
      <c r="B37" s="12" t="s">
        <v>265</v>
      </c>
      <c r="C37" s="510"/>
      <c r="D37" s="510"/>
      <c r="E37" s="509"/>
    </row>
    <row r="38" spans="1:5" ht="15.75">
      <c r="A38" s="10"/>
      <c r="B38" s="12" t="s">
        <v>277</v>
      </c>
      <c r="C38" s="262"/>
      <c r="D38" s="262"/>
      <c r="E38" s="265"/>
    </row>
    <row r="39" spans="1:5" ht="15.75">
      <c r="A39" s="10"/>
      <c r="B39" s="13" t="s">
        <v>29</v>
      </c>
      <c r="C39" s="262"/>
      <c r="D39" s="262"/>
      <c r="E39" s="265"/>
    </row>
    <row r="40" spans="1:5" ht="15.75">
      <c r="A40" s="10"/>
      <c r="B40" s="13" t="s">
        <v>30</v>
      </c>
      <c r="C40" s="262"/>
      <c r="D40" s="262"/>
      <c r="E40" s="265"/>
    </row>
    <row r="41" spans="1:5" ht="15.75">
      <c r="A41" s="10"/>
      <c r="B41" s="13" t="s">
        <v>31</v>
      </c>
      <c r="C41" s="262"/>
      <c r="D41" s="262"/>
      <c r="E41" s="265"/>
    </row>
    <row r="42" spans="1:5" ht="15.75">
      <c r="A42" s="10"/>
      <c r="B42" s="13" t="s">
        <v>32</v>
      </c>
      <c r="C42" s="262"/>
      <c r="D42" s="262"/>
      <c r="E42" s="265"/>
    </row>
    <row r="43" spans="1:5" ht="15.75">
      <c r="A43" s="477" t="s">
        <v>278</v>
      </c>
      <c r="B43" s="9" t="s">
        <v>279</v>
      </c>
      <c r="C43" s="510"/>
      <c r="D43" s="510"/>
      <c r="E43" s="509"/>
    </row>
    <row r="44" spans="1:5" ht="15.75">
      <c r="A44" s="477"/>
      <c r="B44" s="12" t="s">
        <v>280</v>
      </c>
      <c r="C44" s="510"/>
      <c r="D44" s="510"/>
      <c r="E44" s="509"/>
    </row>
    <row r="45" spans="1:5" ht="15.75">
      <c r="A45" s="10" t="s">
        <v>281</v>
      </c>
      <c r="B45" s="13" t="s">
        <v>136</v>
      </c>
      <c r="C45" s="262"/>
      <c r="D45" s="262"/>
      <c r="E45" s="265"/>
    </row>
    <row r="46" spans="1:5" ht="12.75">
      <c r="A46" s="477" t="s">
        <v>106</v>
      </c>
      <c r="B46" s="497" t="str">
        <f>Лист15!B47</f>
        <v>Недополученный по независящим причинам доход (рост отчислений на соцальные нужды)</v>
      </c>
      <c r="C46" s="510"/>
      <c r="D46" s="510"/>
      <c r="E46" s="509"/>
    </row>
    <row r="47" spans="1:5" ht="21.75" customHeight="1">
      <c r="A47" s="477"/>
      <c r="B47" s="511"/>
      <c r="C47" s="510"/>
      <c r="D47" s="510"/>
      <c r="E47" s="509"/>
    </row>
    <row r="48" spans="1:5" ht="15.75">
      <c r="A48" s="477" t="s">
        <v>108</v>
      </c>
      <c r="B48" s="9" t="s">
        <v>282</v>
      </c>
      <c r="C48" s="510"/>
      <c r="D48" s="510"/>
      <c r="E48" s="509"/>
    </row>
    <row r="49" spans="1:5" ht="15.75">
      <c r="A49" s="477"/>
      <c r="B49" s="12" t="s">
        <v>283</v>
      </c>
      <c r="C49" s="510"/>
      <c r="D49" s="510"/>
      <c r="E49" s="509"/>
    </row>
    <row r="50" spans="1:5" ht="15.75">
      <c r="A50" s="10" t="s">
        <v>137</v>
      </c>
      <c r="B50" s="12" t="s">
        <v>284</v>
      </c>
      <c r="C50" s="262">
        <f>C7+C11+C13+C26+C27</f>
        <v>19494.2864643702</v>
      </c>
      <c r="D50" s="262">
        <f>D7+D11+D13+D26+D27</f>
        <v>21234.505135886768</v>
      </c>
      <c r="E50" s="265">
        <f>E7+E11+E13+E26+E27+E46</f>
        <v>22685.688489448774</v>
      </c>
    </row>
    <row r="51" spans="1:5" ht="15.75">
      <c r="A51" s="10"/>
      <c r="B51" s="12" t="s">
        <v>16</v>
      </c>
      <c r="C51" s="262"/>
      <c r="D51" s="262"/>
      <c r="E51" s="265"/>
    </row>
    <row r="52" spans="1:5" ht="15.75">
      <c r="A52" s="10"/>
      <c r="B52" s="13" t="s">
        <v>29</v>
      </c>
      <c r="C52" s="262"/>
      <c r="D52" s="262"/>
      <c r="E52" s="265"/>
    </row>
    <row r="53" spans="1:5" ht="15.75">
      <c r="A53" s="10"/>
      <c r="B53" s="13" t="s">
        <v>30</v>
      </c>
      <c r="C53" s="262"/>
      <c r="D53" s="262"/>
      <c r="E53" s="265"/>
    </row>
    <row r="54" spans="1:5" ht="15.75">
      <c r="A54" s="10"/>
      <c r="B54" s="13" t="s">
        <v>31</v>
      </c>
      <c r="C54" s="262">
        <f>C50</f>
        <v>19494.2864643702</v>
      </c>
      <c r="D54" s="262">
        <f>D50</f>
        <v>21234.505135886768</v>
      </c>
      <c r="E54" s="265">
        <f>E50</f>
        <v>22685.688489448774</v>
      </c>
    </row>
    <row r="55" spans="1:5" ht="15.75">
      <c r="A55" s="10"/>
      <c r="B55" s="13" t="s">
        <v>32</v>
      </c>
      <c r="C55" s="262"/>
      <c r="D55" s="262"/>
      <c r="E55" s="265"/>
    </row>
    <row r="56" spans="1:5" ht="15.75">
      <c r="A56" s="477" t="s">
        <v>139</v>
      </c>
      <c r="B56" s="9" t="s">
        <v>285</v>
      </c>
      <c r="C56" s="512">
        <f>'П1.2.2'!C8</f>
        <v>324.872769</v>
      </c>
      <c r="D56" s="513">
        <f>'П1.2.2'!D8-'П1.2.2'!D14</f>
        <v>335.4538707</v>
      </c>
      <c r="E56" s="509">
        <f>'П1.2.2'!E8-'П1.2.2'!E14</f>
        <v>335.4538707</v>
      </c>
    </row>
    <row r="57" spans="1:5" ht="15.75">
      <c r="A57" s="477"/>
      <c r="B57" s="17" t="s">
        <v>286</v>
      </c>
      <c r="C57" s="512"/>
      <c r="D57" s="513"/>
      <c r="E57" s="509"/>
    </row>
    <row r="58" spans="1:5" ht="15.75">
      <c r="A58" s="10" t="s">
        <v>140</v>
      </c>
      <c r="B58" s="13" t="s">
        <v>287</v>
      </c>
      <c r="C58" s="262">
        <f>C50/C56</f>
        <v>60.00591100440985</v>
      </c>
      <c r="D58" s="262">
        <f>D50/D56</f>
        <v>63.30082014429046</v>
      </c>
      <c r="E58" s="265">
        <f>E50/E56</f>
        <v>67.62684968311733</v>
      </c>
    </row>
    <row r="59" spans="1:5" ht="15.75">
      <c r="A59" s="10" t="s">
        <v>143</v>
      </c>
      <c r="B59" s="12" t="s">
        <v>288</v>
      </c>
      <c r="C59" s="262">
        <f>C50</f>
        <v>19494.2864643702</v>
      </c>
      <c r="D59" s="262">
        <f>D50</f>
        <v>21234.505135886768</v>
      </c>
      <c r="E59" s="265">
        <f>E50</f>
        <v>22685.688489448774</v>
      </c>
    </row>
    <row r="60" spans="1:5" ht="15.75">
      <c r="A60" s="10" t="s">
        <v>145</v>
      </c>
      <c r="B60" s="13" t="s">
        <v>289</v>
      </c>
      <c r="C60" s="262">
        <f>Лист15!C42</f>
        <v>429.88791000000003</v>
      </c>
      <c r="D60" s="262">
        <f>Лист15!D42</f>
        <v>452.67196923</v>
      </c>
      <c r="E60" s="265">
        <f>Лист15!E42</f>
        <v>475.75823966073</v>
      </c>
    </row>
    <row r="61" spans="1:5" ht="15.75">
      <c r="A61" s="477" t="s">
        <v>290</v>
      </c>
      <c r="B61" s="9" t="s">
        <v>291</v>
      </c>
      <c r="C61" s="510"/>
      <c r="D61" s="510"/>
      <c r="E61" s="509"/>
    </row>
    <row r="62" spans="1:5" ht="15.75">
      <c r="A62" s="477"/>
      <c r="B62" s="17" t="s">
        <v>292</v>
      </c>
      <c r="C62" s="510"/>
      <c r="D62" s="510"/>
      <c r="E62" s="509"/>
    </row>
    <row r="63" spans="1:5" ht="15.75">
      <c r="A63" s="477"/>
      <c r="B63" s="17" t="s">
        <v>293</v>
      </c>
      <c r="C63" s="510"/>
      <c r="D63" s="510"/>
      <c r="E63" s="509"/>
    </row>
    <row r="64" spans="1:5" ht="15.75">
      <c r="A64" s="477"/>
      <c r="B64" s="17" t="s">
        <v>294</v>
      </c>
      <c r="C64" s="510"/>
      <c r="D64" s="510"/>
      <c r="E64" s="509"/>
    </row>
    <row r="65" spans="1:5" ht="15.75">
      <c r="A65" s="477"/>
      <c r="B65" s="17" t="s">
        <v>295</v>
      </c>
      <c r="C65" s="510"/>
      <c r="D65" s="510"/>
      <c r="E65" s="509"/>
    </row>
    <row r="66" spans="1:5" ht="15.75">
      <c r="A66" s="477"/>
      <c r="B66" s="17" t="s">
        <v>296</v>
      </c>
      <c r="C66" s="510"/>
      <c r="D66" s="510"/>
      <c r="E66" s="509"/>
    </row>
    <row r="67" spans="1:5" ht="15.75">
      <c r="A67" s="477"/>
      <c r="B67" s="17" t="s">
        <v>297</v>
      </c>
      <c r="C67" s="510"/>
      <c r="D67" s="510"/>
      <c r="E67" s="509"/>
    </row>
    <row r="68" spans="1:5" ht="15.75">
      <c r="A68" s="477"/>
      <c r="B68" s="12" t="s">
        <v>298</v>
      </c>
      <c r="C68" s="510"/>
      <c r="D68" s="510"/>
      <c r="E68" s="509"/>
    </row>
    <row r="69" ht="22.5" customHeight="1"/>
    <row r="70" spans="1:10" ht="15.75">
      <c r="A70" s="21" t="s">
        <v>344</v>
      </c>
      <c r="B70" s="21"/>
      <c r="D70" s="21">
        <f>Лист17!D21</f>
        <v>0</v>
      </c>
      <c r="G70" s="21"/>
      <c r="H70" s="21"/>
      <c r="I70" s="21"/>
      <c r="J70" s="21"/>
    </row>
    <row r="72" ht="12.75">
      <c r="C72" s="69"/>
    </row>
    <row r="73" spans="3:5" ht="15.75">
      <c r="C73" s="274"/>
      <c r="D73" s="274"/>
      <c r="E73" s="274"/>
    </row>
    <row r="74" spans="3:5" ht="20.25">
      <c r="C74" s="275"/>
      <c r="D74" s="275"/>
      <c r="E74" s="275"/>
    </row>
    <row r="75" spans="3:5" ht="20.25">
      <c r="C75" s="275"/>
      <c r="D75" s="275"/>
      <c r="E75" s="275"/>
    </row>
    <row r="76" spans="3:6" ht="20.25">
      <c r="C76" s="275"/>
      <c r="D76" s="275"/>
      <c r="E76" s="275"/>
      <c r="F76" s="275"/>
    </row>
    <row r="78" ht="23.25">
      <c r="E78" s="276"/>
    </row>
    <row r="79" ht="23.25">
      <c r="E79" s="276"/>
    </row>
    <row r="80" ht="23.25">
      <c r="E80" s="276"/>
    </row>
    <row r="81" ht="23.25">
      <c r="E81" s="276"/>
    </row>
  </sheetData>
  <mergeCells count="66">
    <mergeCell ref="A61:A68"/>
    <mergeCell ref="C61:C68"/>
    <mergeCell ref="D61:D68"/>
    <mergeCell ref="A48:A49"/>
    <mergeCell ref="C48:C49"/>
    <mergeCell ref="D48:D49"/>
    <mergeCell ref="A56:A57"/>
    <mergeCell ref="C56:C57"/>
    <mergeCell ref="D56:D57"/>
    <mergeCell ref="A43:A44"/>
    <mergeCell ref="C43:C44"/>
    <mergeCell ref="D43:D44"/>
    <mergeCell ref="A46:A47"/>
    <mergeCell ref="C46:C47"/>
    <mergeCell ref="D46:D47"/>
    <mergeCell ref="B46:B47"/>
    <mergeCell ref="A33:A34"/>
    <mergeCell ref="C33:C34"/>
    <mergeCell ref="D33:D34"/>
    <mergeCell ref="A35:A37"/>
    <mergeCell ref="C35:C37"/>
    <mergeCell ref="D35:D37"/>
    <mergeCell ref="A27:A28"/>
    <mergeCell ref="C27:C28"/>
    <mergeCell ref="D27:D28"/>
    <mergeCell ref="A31:A32"/>
    <mergeCell ref="C31:C32"/>
    <mergeCell ref="D31:D32"/>
    <mergeCell ref="A22:A23"/>
    <mergeCell ref="C22:C23"/>
    <mergeCell ref="D22:D23"/>
    <mergeCell ref="A24:A25"/>
    <mergeCell ref="C24:C25"/>
    <mergeCell ref="D24:D25"/>
    <mergeCell ref="A13:A14"/>
    <mergeCell ref="C13:C14"/>
    <mergeCell ref="D13:D14"/>
    <mergeCell ref="A15:A16"/>
    <mergeCell ref="C15:C16"/>
    <mergeCell ref="D15:D16"/>
    <mergeCell ref="A9:A10"/>
    <mergeCell ref="C9:C10"/>
    <mergeCell ref="D9:D10"/>
    <mergeCell ref="A11:A12"/>
    <mergeCell ref="C11:C12"/>
    <mergeCell ref="D11:D12"/>
    <mergeCell ref="A7:A8"/>
    <mergeCell ref="C7:C8"/>
    <mergeCell ref="D7:D8"/>
    <mergeCell ref="A3:E3"/>
    <mergeCell ref="E7:E8"/>
    <mergeCell ref="E9:E10"/>
    <mergeCell ref="E11:E12"/>
    <mergeCell ref="E13:E14"/>
    <mergeCell ref="E15:E16"/>
    <mergeCell ref="E22:E23"/>
    <mergeCell ref="E24:E25"/>
    <mergeCell ref="E27:E28"/>
    <mergeCell ref="E31:E32"/>
    <mergeCell ref="E48:E49"/>
    <mergeCell ref="E56:E57"/>
    <mergeCell ref="E61:E68"/>
    <mergeCell ref="E33:E34"/>
    <mergeCell ref="E35:E37"/>
    <mergeCell ref="E43:E44"/>
    <mergeCell ref="E46:E47"/>
  </mergeCells>
  <printOptions horizontalCentered="1"/>
  <pageMargins left="0.9840277777777778" right="0.7875" top="0.5909722222222222" bottom="0.39375" header="0.27569444444444446" footer="0.5118055555555556"/>
  <pageSetup fitToHeight="1" fitToWidth="1" horizontalDpi="300" verticalDpi="300" orientation="portrait" paperSize="9" scale="67" r:id="rId1"/>
  <headerFooter alignWithMargins="0">
    <oddHeader>&amp;L&amp;"Tahoma,Обычный"&amp;6Подготовлено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view="pageBreakPreview" zoomScale="85" zoomScaleSheetLayoutView="85" workbookViewId="0" topLeftCell="A1">
      <selection activeCell="S16" sqref="S16"/>
    </sheetView>
  </sheetViews>
  <sheetFormatPr defaultColWidth="9.00390625" defaultRowHeight="12.75"/>
  <cols>
    <col min="1" max="1" width="5.25390625" style="1" customWidth="1"/>
    <col min="2" max="2" width="44.00390625" style="1" customWidth="1"/>
    <col min="3" max="5" width="17.125" style="1" customWidth="1"/>
    <col min="6" max="6" width="5.75390625" style="1" customWidth="1"/>
    <col min="7" max="7" width="7.125" style="1" customWidth="1"/>
    <col min="8" max="16384" width="1.37890625" style="1" customWidth="1"/>
  </cols>
  <sheetData>
    <row r="1" spans="1:5" ht="15.75">
      <c r="A1" s="2"/>
      <c r="B1" s="2"/>
      <c r="C1" s="2"/>
      <c r="E1" s="2" t="s">
        <v>299</v>
      </c>
    </row>
    <row r="2" spans="1:4" ht="15.75">
      <c r="A2" s="2"/>
      <c r="B2" s="2"/>
      <c r="C2" s="2"/>
      <c r="D2" s="2"/>
    </row>
    <row r="3" spans="1:4" s="22" customFormat="1" ht="15.75">
      <c r="A3" s="251" t="s">
        <v>300</v>
      </c>
      <c r="B3" s="251"/>
      <c r="C3" s="251"/>
      <c r="D3" s="251"/>
    </row>
    <row r="4" spans="1:4" s="22" customFormat="1" ht="21" customHeight="1">
      <c r="A4" s="409" t="s">
        <v>356</v>
      </c>
      <c r="B4" s="409"/>
      <c r="C4" s="409"/>
      <c r="D4" s="409"/>
    </row>
    <row r="5" spans="1:4" ht="15.75">
      <c r="A5" s="2"/>
      <c r="B5" s="2"/>
      <c r="C5" s="2"/>
      <c r="D5" s="2"/>
    </row>
    <row r="6" spans="1:5" ht="53.25" customHeight="1">
      <c r="A6" s="326" t="s">
        <v>357</v>
      </c>
      <c r="B6" s="327" t="s">
        <v>301</v>
      </c>
      <c r="C6" s="328" t="s">
        <v>453</v>
      </c>
      <c r="D6" s="328" t="s">
        <v>365</v>
      </c>
      <c r="E6" s="329" t="s">
        <v>458</v>
      </c>
    </row>
    <row r="7" spans="1:6" ht="15.75">
      <c r="A7" s="330">
        <v>1</v>
      </c>
      <c r="B7" s="19">
        <v>2</v>
      </c>
      <c r="C7" s="19">
        <v>3</v>
      </c>
      <c r="D7" s="19">
        <v>4</v>
      </c>
      <c r="E7" s="206">
        <v>5</v>
      </c>
      <c r="F7" s="67"/>
    </row>
    <row r="8" spans="1:5" ht="15.75">
      <c r="A8" s="514" t="s">
        <v>406</v>
      </c>
      <c r="B8" s="12" t="s">
        <v>302</v>
      </c>
      <c r="C8" s="336"/>
      <c r="D8" s="336"/>
      <c r="E8" s="337">
        <f>E40-E27-E20-E15</f>
        <v>33.40057937776392</v>
      </c>
    </row>
    <row r="9" spans="1:5" ht="15.75">
      <c r="A9" s="514"/>
      <c r="B9" s="13" t="s">
        <v>16</v>
      </c>
      <c r="C9" s="267"/>
      <c r="D9" s="267"/>
      <c r="E9" s="270"/>
    </row>
    <row r="10" spans="1:5" ht="15.75">
      <c r="A10" s="514"/>
      <c r="B10" s="13" t="s">
        <v>303</v>
      </c>
      <c r="C10" s="267"/>
      <c r="D10" s="267"/>
      <c r="E10" s="270"/>
    </row>
    <row r="11" spans="1:5" ht="15.75">
      <c r="A11" s="514"/>
      <c r="B11" s="12" t="s">
        <v>29</v>
      </c>
      <c r="C11" s="267"/>
      <c r="D11" s="267"/>
      <c r="E11" s="270"/>
    </row>
    <row r="12" spans="1:5" ht="15.75">
      <c r="A12" s="514"/>
      <c r="B12" s="13" t="s">
        <v>30</v>
      </c>
      <c r="C12" s="267"/>
      <c r="D12" s="267"/>
      <c r="E12" s="270"/>
    </row>
    <row r="13" spans="1:5" ht="15.75">
      <c r="A13" s="514"/>
      <c r="B13" s="13" t="s">
        <v>31</v>
      </c>
      <c r="C13" s="267"/>
      <c r="D13" s="267"/>
      <c r="E13" s="270"/>
    </row>
    <row r="14" spans="1:5" ht="15.75">
      <c r="A14" s="514"/>
      <c r="B14" s="13" t="s">
        <v>32</v>
      </c>
      <c r="C14" s="267"/>
      <c r="D14" s="267"/>
      <c r="E14" s="270"/>
    </row>
    <row r="15" spans="1:5" ht="15.75">
      <c r="A15" s="514" t="s">
        <v>420</v>
      </c>
      <c r="B15" s="13" t="s">
        <v>304</v>
      </c>
      <c r="C15" s="267"/>
      <c r="D15" s="267"/>
      <c r="E15" s="270">
        <f>(E40-E27)*0.26</f>
        <v>18.47691625152898</v>
      </c>
    </row>
    <row r="16" spans="1:5" ht="15.75">
      <c r="A16" s="514"/>
      <c r="B16" s="13" t="s">
        <v>16</v>
      </c>
      <c r="C16" s="267"/>
      <c r="D16" s="267"/>
      <c r="E16" s="270"/>
    </row>
    <row r="17" spans="1:5" ht="15.75">
      <c r="A17" s="514"/>
      <c r="B17" s="13" t="s">
        <v>303</v>
      </c>
      <c r="C17" s="267"/>
      <c r="D17" s="267"/>
      <c r="E17" s="270"/>
    </row>
    <row r="18" spans="1:5" ht="15.75">
      <c r="A18" s="331" t="s">
        <v>422</v>
      </c>
      <c r="B18" s="12" t="s">
        <v>305</v>
      </c>
      <c r="C18" s="267"/>
      <c r="D18" s="267"/>
      <c r="E18" s="270"/>
    </row>
    <row r="19" spans="1:5" ht="15.75">
      <c r="A19" s="331" t="s">
        <v>425</v>
      </c>
      <c r="B19" s="13" t="s">
        <v>306</v>
      </c>
      <c r="C19" s="267"/>
      <c r="D19" s="267"/>
      <c r="E19" s="270"/>
    </row>
    <row r="20" spans="1:5" ht="15.75">
      <c r="A20" s="331" t="s">
        <v>20</v>
      </c>
      <c r="B20" s="13" t="s">
        <v>307</v>
      </c>
      <c r="C20" s="267"/>
      <c r="D20" s="267"/>
      <c r="E20" s="270">
        <f>E21</f>
        <v>19.187566876587788</v>
      </c>
    </row>
    <row r="21" spans="1:5" ht="15.75">
      <c r="A21" s="331"/>
      <c r="B21" s="13" t="s">
        <v>308</v>
      </c>
      <c r="C21" s="267"/>
      <c r="D21" s="267"/>
      <c r="E21" s="270">
        <f>(E40-E27)*0.27</f>
        <v>19.187566876587788</v>
      </c>
    </row>
    <row r="22" spans="1:5" ht="15.75">
      <c r="A22" s="331"/>
      <c r="B22" s="13" t="s">
        <v>309</v>
      </c>
      <c r="C22" s="267"/>
      <c r="D22" s="267"/>
      <c r="E22" s="270"/>
    </row>
    <row r="23" spans="1:5" ht="15.75">
      <c r="A23" s="331"/>
      <c r="B23" s="13" t="s">
        <v>310</v>
      </c>
      <c r="C23" s="267"/>
      <c r="D23" s="267"/>
      <c r="E23" s="270"/>
    </row>
    <row r="24" spans="1:5" ht="15.75">
      <c r="A24" s="331" t="s">
        <v>102</v>
      </c>
      <c r="B24" s="13" t="s">
        <v>311</v>
      </c>
      <c r="C24" s="267"/>
      <c r="D24" s="267"/>
      <c r="E24" s="270"/>
    </row>
    <row r="25" spans="1:5" ht="15.75">
      <c r="A25" s="331" t="s">
        <v>104</v>
      </c>
      <c r="B25" s="12" t="s">
        <v>312</v>
      </c>
      <c r="C25" s="267"/>
      <c r="D25" s="267"/>
      <c r="E25" s="270">
        <f>E27</f>
        <v>22.441598686067586</v>
      </c>
    </row>
    <row r="26" spans="1:5" ht="15.75">
      <c r="A26" s="331"/>
      <c r="B26" s="13" t="s">
        <v>16</v>
      </c>
      <c r="C26" s="267"/>
      <c r="D26" s="267"/>
      <c r="E26" s="270"/>
    </row>
    <row r="27" spans="1:5" ht="15.75">
      <c r="A27" s="331"/>
      <c r="B27" s="13" t="s">
        <v>313</v>
      </c>
      <c r="C27" s="279"/>
      <c r="D27" s="279"/>
      <c r="E27" s="279">
        <f>0.24*E40</f>
        <v>22.441598686067586</v>
      </c>
    </row>
    <row r="28" spans="1:5" ht="15.75">
      <c r="A28" s="331"/>
      <c r="B28" s="12" t="s">
        <v>29</v>
      </c>
      <c r="C28" s="322"/>
      <c r="D28" s="322"/>
      <c r="E28" s="279"/>
    </row>
    <row r="29" spans="1:5" ht="15.75">
      <c r="A29" s="331"/>
      <c r="B29" s="13" t="s">
        <v>30</v>
      </c>
      <c r="C29" s="322"/>
      <c r="D29" s="322"/>
      <c r="E29" s="279"/>
    </row>
    <row r="30" spans="1:5" ht="15.75">
      <c r="A30" s="331"/>
      <c r="B30" s="13" t="s">
        <v>31</v>
      </c>
      <c r="C30" s="322"/>
      <c r="D30" s="322"/>
      <c r="E30" s="279"/>
    </row>
    <row r="31" spans="1:5" ht="15.75">
      <c r="A31" s="331"/>
      <c r="B31" s="13" t="s">
        <v>32</v>
      </c>
      <c r="C31" s="322"/>
      <c r="D31" s="322"/>
      <c r="E31" s="279"/>
    </row>
    <row r="32" spans="1:5" ht="15.75">
      <c r="A32" s="331"/>
      <c r="B32" s="13" t="s">
        <v>314</v>
      </c>
      <c r="C32" s="322"/>
      <c r="D32" s="322"/>
      <c r="E32" s="279"/>
    </row>
    <row r="33" spans="1:5" ht="15.75">
      <c r="A33" s="331"/>
      <c r="B33" s="12" t="s">
        <v>29</v>
      </c>
      <c r="C33" s="322"/>
      <c r="D33" s="322"/>
      <c r="E33" s="279"/>
    </row>
    <row r="34" spans="1:5" ht="15.75">
      <c r="A34" s="331"/>
      <c r="B34" s="13" t="s">
        <v>30</v>
      </c>
      <c r="C34" s="322"/>
      <c r="D34" s="322"/>
      <c r="E34" s="279"/>
    </row>
    <row r="35" spans="1:5" ht="15.75">
      <c r="A35" s="331"/>
      <c r="B35" s="13" t="s">
        <v>31</v>
      </c>
      <c r="C35" s="322"/>
      <c r="D35" s="322"/>
      <c r="E35" s="279"/>
    </row>
    <row r="36" spans="1:5" ht="15.75">
      <c r="A36" s="331"/>
      <c r="B36" s="13" t="s">
        <v>32</v>
      </c>
      <c r="C36" s="322"/>
      <c r="D36" s="322"/>
      <c r="E36" s="279"/>
    </row>
    <row r="37" spans="1:5" ht="15.75">
      <c r="A37" s="331"/>
      <c r="B37" s="13" t="s">
        <v>315</v>
      </c>
      <c r="C37" s="322"/>
      <c r="D37" s="322"/>
      <c r="E37" s="279"/>
    </row>
    <row r="38" spans="1:5" ht="15.75">
      <c r="A38" s="514"/>
      <c r="B38" s="9" t="s">
        <v>316</v>
      </c>
      <c r="C38" s="517"/>
      <c r="D38" s="517"/>
      <c r="E38" s="515"/>
    </row>
    <row r="39" spans="1:5" ht="15.75">
      <c r="A39" s="514"/>
      <c r="B39" s="12" t="s">
        <v>317</v>
      </c>
      <c r="C39" s="517"/>
      <c r="D39" s="517"/>
      <c r="E39" s="515"/>
    </row>
    <row r="40" spans="1:5" ht="15.75">
      <c r="A40" s="331" t="s">
        <v>106</v>
      </c>
      <c r="B40" s="13" t="s">
        <v>318</v>
      </c>
      <c r="C40" s="322">
        <f>C44</f>
        <v>-669.5090916425075</v>
      </c>
      <c r="D40" s="322">
        <f>D44</f>
        <v>-1468.5832229308317</v>
      </c>
      <c r="E40" s="279">
        <f>E44</f>
        <v>93.50666119194828</v>
      </c>
    </row>
    <row r="41" spans="1:5" ht="15.75">
      <c r="A41" s="331"/>
      <c r="B41" s="13" t="s">
        <v>428</v>
      </c>
      <c r="C41" s="322"/>
      <c r="D41" s="322"/>
      <c r="E41" s="279"/>
    </row>
    <row r="42" spans="1:5" ht="15.75">
      <c r="A42" s="331"/>
      <c r="B42" s="12" t="s">
        <v>29</v>
      </c>
      <c r="C42" s="322"/>
      <c r="D42" s="322"/>
      <c r="E42" s="279"/>
    </row>
    <row r="43" spans="1:5" ht="15.75">
      <c r="A43" s="331"/>
      <c r="B43" s="13" t="s">
        <v>30</v>
      </c>
      <c r="C43" s="322"/>
      <c r="D43" s="322"/>
      <c r="E43" s="279"/>
    </row>
    <row r="44" spans="1:5" ht="15.75">
      <c r="A44" s="331"/>
      <c r="B44" s="13" t="s">
        <v>31</v>
      </c>
      <c r="C44" s="248">
        <v>-669.5090916425075</v>
      </c>
      <c r="D44" s="322">
        <v>-1468.5832229308317</v>
      </c>
      <c r="E44" s="279">
        <f>((Лист19!E59-Лист19!E60)/Лист19!E56*'П1.2.2'!E25+Лист19!E60)*0.03</f>
        <v>93.50666119194828</v>
      </c>
    </row>
    <row r="45" spans="1:5" ht="15.75">
      <c r="A45" s="331"/>
      <c r="B45" s="13" t="s">
        <v>32</v>
      </c>
      <c r="C45" s="267"/>
      <c r="D45" s="322"/>
      <c r="E45" s="270"/>
    </row>
    <row r="46" spans="1:5" ht="15.75">
      <c r="A46" s="331"/>
      <c r="B46" s="13" t="s">
        <v>319</v>
      </c>
      <c r="C46" s="322">
        <f>C44/'П1.2.2'!C25</f>
        <v>-17.016668347363044</v>
      </c>
      <c r="D46" s="322">
        <f>D44/'П1.2.2'!D25</f>
        <v>-35.52141104795822</v>
      </c>
      <c r="E46" s="279">
        <f>E44/'П1.2.2'!E25</f>
        <v>2.3440511390888004</v>
      </c>
    </row>
    <row r="47" spans="1:5" ht="31.5" customHeight="1">
      <c r="A47" s="332" t="s">
        <v>108</v>
      </c>
      <c r="B47" s="333" t="s">
        <v>320</v>
      </c>
      <c r="C47" s="334"/>
      <c r="D47" s="335"/>
      <c r="E47" s="271"/>
    </row>
    <row r="48" spans="1:7" ht="39" customHeight="1">
      <c r="A48" s="516" t="s">
        <v>378</v>
      </c>
      <c r="B48" s="516"/>
      <c r="C48" s="516"/>
      <c r="D48" s="516"/>
      <c r="E48" s="516"/>
      <c r="F48" s="21"/>
      <c r="G48" s="21"/>
    </row>
    <row r="49" spans="3:5" ht="15.75">
      <c r="C49" s="244"/>
      <c r="D49" s="325"/>
      <c r="E49" s="318"/>
    </row>
    <row r="50" ht="12.75">
      <c r="C50" s="318"/>
    </row>
    <row r="51" ht="12.75">
      <c r="C51" s="69"/>
    </row>
  </sheetData>
  <mergeCells count="8">
    <mergeCell ref="A48:E48"/>
    <mergeCell ref="A38:A39"/>
    <mergeCell ref="C38:C39"/>
    <mergeCell ref="D38:D39"/>
    <mergeCell ref="A4:D4"/>
    <mergeCell ref="A8:A14"/>
    <mergeCell ref="A15:A17"/>
    <mergeCell ref="E38:E39"/>
  </mergeCells>
  <printOptions horizontalCentered="1"/>
  <pageMargins left="0.9840277777777778" right="0.7875" top="0.49" bottom="0.39375" header="0.27569444444444446" footer="0.5118055555555556"/>
  <pageSetup fitToHeight="1" fitToWidth="1" horizontalDpi="300" verticalDpi="300" orientation="portrait" paperSize="9" scale="83" r:id="rId1"/>
  <headerFooter alignWithMargins="0">
    <oddHeader>&amp;L&amp;"Tahoma,Обычный"&amp;6Подготовлено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view="pageBreakPreview" zoomScale="75" zoomScaleSheetLayoutView="75" workbookViewId="0" topLeftCell="A1">
      <selection activeCell="S16" sqref="S16"/>
    </sheetView>
  </sheetViews>
  <sheetFormatPr defaultColWidth="9.00390625" defaultRowHeight="12.75"/>
  <cols>
    <col min="2" max="2" width="53.875" style="0" customWidth="1"/>
    <col min="3" max="3" width="15.375" style="0" customWidth="1"/>
    <col min="4" max="4" width="24.00390625" style="0" customWidth="1"/>
  </cols>
  <sheetData>
    <row r="1" spans="1:4" ht="15.75">
      <c r="A1" s="2"/>
      <c r="B1" s="2"/>
      <c r="C1" s="2"/>
      <c r="D1" s="2" t="s">
        <v>321</v>
      </c>
    </row>
    <row r="2" spans="1:4" ht="15.75">
      <c r="A2" s="2"/>
      <c r="B2" s="2"/>
      <c r="C2" s="2"/>
      <c r="D2" s="2"/>
    </row>
    <row r="3" spans="1:4" ht="36" customHeight="1">
      <c r="A3" s="409" t="s">
        <v>350</v>
      </c>
      <c r="B3" s="409"/>
      <c r="C3" s="409"/>
      <c r="D3" s="409"/>
    </row>
    <row r="4" spans="1:4" ht="15.75">
      <c r="A4" s="2"/>
      <c r="B4" s="2"/>
      <c r="C4" s="2"/>
      <c r="D4" s="2"/>
    </row>
    <row r="5" spans="1:4" ht="15.75">
      <c r="A5" s="4" t="s">
        <v>399</v>
      </c>
      <c r="B5" s="4"/>
      <c r="C5" s="4" t="s">
        <v>322</v>
      </c>
      <c r="D5" s="4" t="s">
        <v>403</v>
      </c>
    </row>
    <row r="6" spans="1:4" ht="15.75">
      <c r="A6" s="70" t="s">
        <v>404</v>
      </c>
      <c r="B6" s="70"/>
      <c r="C6" s="70" t="s">
        <v>405</v>
      </c>
      <c r="D6" s="7" t="s">
        <v>457</v>
      </c>
    </row>
    <row r="7" spans="1:4" ht="15.75">
      <c r="A7" s="7">
        <v>1</v>
      </c>
      <c r="B7" s="71">
        <v>2</v>
      </c>
      <c r="C7" s="19">
        <v>3</v>
      </c>
      <c r="D7" s="6">
        <v>6</v>
      </c>
    </row>
    <row r="8" spans="1:4" ht="15.75">
      <c r="A8" s="477" t="s">
        <v>406</v>
      </c>
      <c r="B8" s="9" t="s">
        <v>323</v>
      </c>
      <c r="C8" s="518" t="s">
        <v>204</v>
      </c>
      <c r="D8" s="484">
        <f>((Лист19!E59-Лист19!E60)/Лист19!E56)*'П1.2.2'!E25+Лист19!E60</f>
        <v>3116.888706398276</v>
      </c>
    </row>
    <row r="9" spans="1:4" ht="15.75">
      <c r="A9" s="477"/>
      <c r="B9" s="12" t="s">
        <v>455</v>
      </c>
      <c r="C9" s="518"/>
      <c r="D9" s="484"/>
    </row>
    <row r="10" spans="1:4" ht="15.75">
      <c r="A10" s="10" t="s">
        <v>410</v>
      </c>
      <c r="B10" s="12" t="s">
        <v>29</v>
      </c>
      <c r="C10" s="19"/>
      <c r="D10" s="282"/>
    </row>
    <row r="11" spans="1:4" ht="15.75">
      <c r="A11" s="10" t="s">
        <v>412</v>
      </c>
      <c r="B11" s="12" t="s">
        <v>324</v>
      </c>
      <c r="C11" s="19"/>
      <c r="D11" s="282"/>
    </row>
    <row r="12" spans="1:4" ht="15.75">
      <c r="A12" s="10"/>
      <c r="B12" s="12" t="s">
        <v>325</v>
      </c>
      <c r="C12" s="19"/>
      <c r="D12" s="282"/>
    </row>
    <row r="13" spans="1:4" ht="15.75">
      <c r="A13" s="10"/>
      <c r="B13" s="12" t="s">
        <v>31</v>
      </c>
      <c r="C13" s="19"/>
      <c r="D13" s="282">
        <f>D8</f>
        <v>3116.888706398276</v>
      </c>
    </row>
    <row r="14" spans="1:4" ht="15.75">
      <c r="A14" s="10" t="s">
        <v>414</v>
      </c>
      <c r="B14" s="12" t="s">
        <v>32</v>
      </c>
      <c r="C14" s="19"/>
      <c r="D14" s="282"/>
    </row>
    <row r="15" spans="1:4" ht="15.75">
      <c r="A15" s="477" t="s">
        <v>420</v>
      </c>
      <c r="B15" s="9" t="s">
        <v>326</v>
      </c>
      <c r="C15" s="518" t="s">
        <v>204</v>
      </c>
      <c r="D15" s="484">
        <f>Лист21!E44</f>
        <v>93.50666119194828</v>
      </c>
    </row>
    <row r="16" spans="1:4" ht="15.75">
      <c r="A16" s="477"/>
      <c r="B16" s="12" t="s">
        <v>327</v>
      </c>
      <c r="C16" s="518"/>
      <c r="D16" s="484"/>
    </row>
    <row r="17" spans="1:4" ht="15.75">
      <c r="A17" s="10" t="s">
        <v>328</v>
      </c>
      <c r="B17" s="12" t="s">
        <v>29</v>
      </c>
      <c r="C17" s="19"/>
      <c r="D17" s="282"/>
    </row>
    <row r="18" spans="1:4" ht="15.75">
      <c r="A18" s="10" t="s">
        <v>8</v>
      </c>
      <c r="B18" s="12" t="s">
        <v>324</v>
      </c>
      <c r="C18" s="19"/>
      <c r="D18" s="282"/>
    </row>
    <row r="19" spans="1:4" ht="15.75">
      <c r="A19" s="10"/>
      <c r="B19" s="12" t="s">
        <v>325</v>
      </c>
      <c r="C19" s="19"/>
      <c r="D19" s="282"/>
    </row>
    <row r="20" spans="1:4" ht="15.75">
      <c r="A20" s="10"/>
      <c r="B20" s="12" t="s">
        <v>31</v>
      </c>
      <c r="C20" s="19"/>
      <c r="D20" s="282"/>
    </row>
    <row r="21" spans="1:4" ht="15.75">
      <c r="A21" s="10" t="s">
        <v>9</v>
      </c>
      <c r="B21" s="12" t="s">
        <v>32</v>
      </c>
      <c r="C21" s="19"/>
      <c r="D21" s="282"/>
    </row>
    <row r="22" spans="1:4" ht="15.75">
      <c r="A22" s="10" t="s">
        <v>422</v>
      </c>
      <c r="B22" s="12" t="s">
        <v>329</v>
      </c>
      <c r="C22" s="19" t="s">
        <v>164</v>
      </c>
      <c r="D22" s="324">
        <f>D15/D8</f>
        <v>0.03</v>
      </c>
    </row>
    <row r="23" spans="1:4" ht="15.75">
      <c r="A23" s="477" t="s">
        <v>425</v>
      </c>
      <c r="B23" s="9" t="s">
        <v>330</v>
      </c>
      <c r="C23" s="518" t="s">
        <v>204</v>
      </c>
      <c r="D23" s="484">
        <f>D8+D15</f>
        <v>3210.3953675902244</v>
      </c>
    </row>
    <row r="24" spans="1:4" ht="15.75">
      <c r="A24" s="477"/>
      <c r="B24" s="12" t="s">
        <v>331</v>
      </c>
      <c r="C24" s="518"/>
      <c r="D24" s="484"/>
    </row>
    <row r="25" spans="1:4" ht="15.75">
      <c r="A25" s="10" t="s">
        <v>46</v>
      </c>
      <c r="B25" s="12" t="s">
        <v>29</v>
      </c>
      <c r="C25" s="19"/>
      <c r="D25" s="282"/>
    </row>
    <row r="26" spans="1:4" ht="15.75">
      <c r="A26" s="10" t="s">
        <v>53</v>
      </c>
      <c r="B26" s="12" t="s">
        <v>324</v>
      </c>
      <c r="C26" s="19"/>
      <c r="D26" s="282"/>
    </row>
    <row r="27" spans="1:4" ht="15.75">
      <c r="A27" s="10"/>
      <c r="B27" s="12" t="s">
        <v>325</v>
      </c>
      <c r="C27" s="19"/>
      <c r="D27" s="282"/>
    </row>
    <row r="28" spans="1:6" ht="15.75">
      <c r="A28" s="10"/>
      <c r="B28" s="12" t="s">
        <v>31</v>
      </c>
      <c r="C28" s="19" t="s">
        <v>456</v>
      </c>
      <c r="D28" s="282">
        <f>D23</f>
        <v>3210.3953675902244</v>
      </c>
      <c r="E28">
        <f>D28/'П1.2.2'!E22</f>
        <v>37.4069272685221</v>
      </c>
      <c r="F28" t="s">
        <v>460</v>
      </c>
    </row>
    <row r="29" spans="1:4" ht="15.75">
      <c r="A29" s="10" t="s">
        <v>55</v>
      </c>
      <c r="B29" s="12" t="s">
        <v>32</v>
      </c>
      <c r="C29" s="19"/>
      <c r="D29" s="282"/>
    </row>
    <row r="30" spans="1:4" ht="15" customHeight="1">
      <c r="A30" s="477" t="s">
        <v>20</v>
      </c>
      <c r="B30" s="9" t="s">
        <v>332</v>
      </c>
      <c r="C30" s="519" t="s">
        <v>333</v>
      </c>
      <c r="D30" s="484"/>
    </row>
    <row r="31" spans="1:4" ht="15.75">
      <c r="A31" s="477"/>
      <c r="B31" s="17" t="s">
        <v>334</v>
      </c>
      <c r="C31" s="519"/>
      <c r="D31" s="484"/>
    </row>
    <row r="32" spans="1:4" ht="15.75">
      <c r="A32" s="477"/>
      <c r="B32" s="12" t="s">
        <v>335</v>
      </c>
      <c r="C32" s="519"/>
      <c r="D32" s="484"/>
    </row>
    <row r="33" spans="1:4" ht="15.75">
      <c r="A33" s="10" t="s">
        <v>22</v>
      </c>
      <c r="B33" s="12" t="s">
        <v>29</v>
      </c>
      <c r="C33" s="19"/>
      <c r="D33" s="282"/>
    </row>
    <row r="34" spans="1:4" ht="15.75">
      <c r="A34" s="10" t="s">
        <v>24</v>
      </c>
      <c r="B34" s="12" t="s">
        <v>324</v>
      </c>
      <c r="C34" s="19"/>
      <c r="D34" s="282"/>
    </row>
    <row r="35" spans="1:4" ht="15.75">
      <c r="A35" s="10"/>
      <c r="B35" s="12" t="s">
        <v>325</v>
      </c>
      <c r="C35" s="19"/>
      <c r="D35" s="282"/>
    </row>
    <row r="36" spans="1:4" ht="15.75">
      <c r="A36" s="10"/>
      <c r="B36" s="12" t="s">
        <v>31</v>
      </c>
      <c r="C36" s="19"/>
      <c r="D36" s="282"/>
    </row>
    <row r="37" spans="1:4" ht="15.75">
      <c r="A37" s="10" t="s">
        <v>25</v>
      </c>
      <c r="B37" s="12" t="s">
        <v>32</v>
      </c>
      <c r="C37" s="19"/>
      <c r="D37" s="282"/>
    </row>
    <row r="38" spans="1:4" ht="15" customHeight="1">
      <c r="A38" s="477" t="s">
        <v>102</v>
      </c>
      <c r="B38" s="9" t="s">
        <v>332</v>
      </c>
      <c r="C38" s="519" t="s">
        <v>336</v>
      </c>
      <c r="D38" s="484"/>
    </row>
    <row r="39" spans="1:4" ht="15.75">
      <c r="A39" s="477"/>
      <c r="B39" s="17" t="s">
        <v>334</v>
      </c>
      <c r="C39" s="519"/>
      <c r="D39" s="484"/>
    </row>
    <row r="40" spans="1:4" ht="15.75">
      <c r="A40" s="477"/>
      <c r="B40" s="12" t="s">
        <v>337</v>
      </c>
      <c r="C40" s="519"/>
      <c r="D40" s="484"/>
    </row>
    <row r="41" spans="1:4" ht="15.75">
      <c r="A41" s="10" t="s">
        <v>338</v>
      </c>
      <c r="B41" s="49" t="s">
        <v>29</v>
      </c>
      <c r="C41" s="15"/>
      <c r="D41" s="282"/>
    </row>
    <row r="42" spans="1:4" ht="15.75">
      <c r="A42" s="10" t="s">
        <v>339</v>
      </c>
      <c r="B42" s="49" t="s">
        <v>324</v>
      </c>
      <c r="C42" s="15"/>
      <c r="D42" s="282"/>
    </row>
    <row r="43" spans="1:4" ht="15.75">
      <c r="A43" s="10"/>
      <c r="B43" s="49" t="s">
        <v>325</v>
      </c>
      <c r="C43" s="15"/>
      <c r="D43" s="282"/>
    </row>
    <row r="44" spans="1:4" ht="15.75">
      <c r="A44" s="10"/>
      <c r="B44" s="49" t="s">
        <v>31</v>
      </c>
      <c r="C44" s="15"/>
      <c r="D44" s="282"/>
    </row>
    <row r="45" spans="1:4" ht="15.75">
      <c r="A45" s="10" t="s">
        <v>340</v>
      </c>
      <c r="B45" s="49" t="s">
        <v>32</v>
      </c>
      <c r="C45" s="15"/>
      <c r="D45" s="282"/>
    </row>
    <row r="46" ht="12.75">
      <c r="D46" s="323"/>
    </row>
    <row r="47" spans="1:4" ht="27" customHeight="1">
      <c r="A47" s="516" t="s">
        <v>379</v>
      </c>
      <c r="B47" s="516"/>
      <c r="C47" s="516"/>
      <c r="D47" s="516"/>
    </row>
  </sheetData>
  <mergeCells count="17">
    <mergeCell ref="A47:D47"/>
    <mergeCell ref="A30:A32"/>
    <mergeCell ref="C30:C32"/>
    <mergeCell ref="D30:D32"/>
    <mergeCell ref="A38:A40"/>
    <mergeCell ref="C38:C40"/>
    <mergeCell ref="D38:D40"/>
    <mergeCell ref="A15:A16"/>
    <mergeCell ref="C15:C16"/>
    <mergeCell ref="D15:D16"/>
    <mergeCell ref="A23:A24"/>
    <mergeCell ref="C23:C24"/>
    <mergeCell ref="D23:D24"/>
    <mergeCell ref="A3:D3"/>
    <mergeCell ref="A8:A9"/>
    <mergeCell ref="C8:C9"/>
    <mergeCell ref="D8:D9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R93"/>
  <sheetViews>
    <sheetView view="pageBreakPreview" zoomScale="75" zoomScaleSheetLayoutView="75" workbookViewId="0" topLeftCell="A1">
      <selection activeCell="M27" sqref="M27"/>
    </sheetView>
  </sheetViews>
  <sheetFormatPr defaultColWidth="9.00390625" defaultRowHeight="12.75"/>
  <cols>
    <col min="1" max="1" width="6.125" style="1" customWidth="1"/>
    <col min="2" max="2" width="28.125" style="1" customWidth="1"/>
    <col min="3" max="3" width="9.25390625" style="1" bestFit="1" customWidth="1"/>
    <col min="4" max="4" width="7.875" style="1" customWidth="1"/>
    <col min="5" max="5" width="6.25390625" style="1" customWidth="1"/>
    <col min="6" max="6" width="10.375" style="1" customWidth="1"/>
    <col min="7" max="7" width="8.375" style="1" bestFit="1" customWidth="1"/>
    <col min="8" max="8" width="8.875" style="1" customWidth="1"/>
    <col min="9" max="9" width="7.625" style="1" bestFit="1" customWidth="1"/>
    <col min="10" max="10" width="5.125" style="1" customWidth="1"/>
    <col min="11" max="11" width="10.00390625" style="1" customWidth="1"/>
    <col min="12" max="12" width="9.00390625" style="1" customWidth="1"/>
    <col min="13" max="13" width="22.00390625" style="1" bestFit="1" customWidth="1"/>
    <col min="14" max="14" width="8.875" style="1" customWidth="1"/>
    <col min="15" max="15" width="6.875" style="1" customWidth="1"/>
    <col min="16" max="16" width="6.25390625" style="1" customWidth="1"/>
    <col min="17" max="17" width="8.875" style="1" customWidth="1"/>
    <col min="18" max="18" width="9.25390625" style="1" customWidth="1"/>
    <col min="19" max="16384" width="1.37890625" style="1" customWidth="1"/>
  </cols>
  <sheetData>
    <row r="1" spans="1:17" ht="15.75">
      <c r="A1" s="2"/>
      <c r="B1" s="2"/>
      <c r="C1" s="2"/>
      <c r="D1" s="2"/>
      <c r="Q1" s="3" t="s">
        <v>71</v>
      </c>
    </row>
    <row r="2" spans="1:6" ht="15.75">
      <c r="A2" s="37"/>
      <c r="B2" s="37"/>
      <c r="C2" s="37"/>
      <c r="D2" s="37"/>
      <c r="E2" s="38"/>
      <c r="F2" s="38"/>
    </row>
    <row r="3" spans="1:18" s="22" customFormat="1" ht="15.75">
      <c r="A3" s="432" t="s">
        <v>72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</row>
    <row r="4" spans="1:18" s="22" customFormat="1" ht="15.75">
      <c r="A4" s="432" t="s">
        <v>347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</row>
    <row r="5" spans="1:6" ht="15.75">
      <c r="A5" s="37"/>
      <c r="B5" s="37"/>
      <c r="C5" s="37"/>
      <c r="D5" s="37"/>
      <c r="E5" s="38"/>
      <c r="F5" s="38"/>
    </row>
    <row r="6" spans="1:6" ht="13.5" thickBot="1">
      <c r="A6" s="39"/>
      <c r="B6" s="39"/>
      <c r="C6" s="39"/>
      <c r="D6" s="39"/>
      <c r="E6" s="39"/>
      <c r="F6" s="39"/>
    </row>
    <row r="7" spans="1:18" ht="15.75">
      <c r="A7" s="153" t="s">
        <v>399</v>
      </c>
      <c r="B7" s="433" t="s">
        <v>73</v>
      </c>
      <c r="C7" s="435" t="s">
        <v>74</v>
      </c>
      <c r="D7" s="436"/>
      <c r="E7" s="436"/>
      <c r="F7" s="436"/>
      <c r="G7" s="437"/>
      <c r="H7" s="435" t="s">
        <v>75</v>
      </c>
      <c r="I7" s="436"/>
      <c r="J7" s="436"/>
      <c r="K7" s="436"/>
      <c r="L7" s="437"/>
      <c r="M7" s="153" t="s">
        <v>76</v>
      </c>
      <c r="N7" s="435" t="s">
        <v>77</v>
      </c>
      <c r="O7" s="436"/>
      <c r="P7" s="436"/>
      <c r="Q7" s="436"/>
      <c r="R7" s="437"/>
    </row>
    <row r="8" spans="1:18" ht="15.75">
      <c r="A8" s="180" t="s">
        <v>404</v>
      </c>
      <c r="B8" s="434"/>
      <c r="C8" s="438" t="s">
        <v>78</v>
      </c>
      <c r="D8" s="439"/>
      <c r="E8" s="439"/>
      <c r="F8" s="439"/>
      <c r="G8" s="440"/>
      <c r="H8" s="438" t="s">
        <v>79</v>
      </c>
      <c r="I8" s="439"/>
      <c r="J8" s="439"/>
      <c r="K8" s="439"/>
      <c r="L8" s="440"/>
      <c r="M8" s="180" t="s">
        <v>80</v>
      </c>
      <c r="N8" s="438" t="s">
        <v>81</v>
      </c>
      <c r="O8" s="439"/>
      <c r="P8" s="439"/>
      <c r="Q8" s="439"/>
      <c r="R8" s="440"/>
    </row>
    <row r="9" spans="1:18" ht="16.5" thickBot="1">
      <c r="A9" s="112"/>
      <c r="B9" s="112"/>
      <c r="C9" s="181" t="s">
        <v>28</v>
      </c>
      <c r="D9" s="182" t="s">
        <v>29</v>
      </c>
      <c r="E9" s="182" t="s">
        <v>30</v>
      </c>
      <c r="F9" s="182" t="s">
        <v>82</v>
      </c>
      <c r="G9" s="183" t="s">
        <v>32</v>
      </c>
      <c r="H9" s="181" t="s">
        <v>28</v>
      </c>
      <c r="I9" s="182" t="s">
        <v>29</v>
      </c>
      <c r="J9" s="182" t="s">
        <v>30</v>
      </c>
      <c r="K9" s="182" t="s">
        <v>82</v>
      </c>
      <c r="L9" s="183" t="s">
        <v>32</v>
      </c>
      <c r="M9" s="154"/>
      <c r="N9" s="181" t="s">
        <v>28</v>
      </c>
      <c r="O9" s="182" t="s">
        <v>29</v>
      </c>
      <c r="P9" s="182" t="s">
        <v>30</v>
      </c>
      <c r="Q9" s="182" t="s">
        <v>82</v>
      </c>
      <c r="R9" s="183" t="s">
        <v>32</v>
      </c>
    </row>
    <row r="10" spans="1:18" ht="15.75">
      <c r="A10" s="115">
        <v>1</v>
      </c>
      <c r="B10" s="77">
        <v>2</v>
      </c>
      <c r="C10" s="77">
        <v>3</v>
      </c>
      <c r="D10" s="77"/>
      <c r="E10" s="77"/>
      <c r="F10" s="77"/>
      <c r="G10" s="77"/>
      <c r="H10" s="77">
        <v>8</v>
      </c>
      <c r="I10" s="184"/>
      <c r="J10" s="184"/>
      <c r="K10" s="184"/>
      <c r="L10" s="184"/>
      <c r="M10" s="184">
        <v>13</v>
      </c>
      <c r="N10" s="77">
        <v>14</v>
      </c>
      <c r="O10" s="185"/>
      <c r="P10" s="185"/>
      <c r="Q10" s="185"/>
      <c r="R10" s="186"/>
    </row>
    <row r="11" spans="1:18" ht="15.75" hidden="1">
      <c r="A11" s="428" t="s">
        <v>370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0"/>
      <c r="P11" s="40"/>
      <c r="Q11" s="40"/>
      <c r="R11" s="168"/>
    </row>
    <row r="12" spans="1:18" s="93" customFormat="1" ht="15.75" hidden="1">
      <c r="A12" s="169" t="s">
        <v>406</v>
      </c>
      <c r="B12" s="90" t="s">
        <v>83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  <c r="P12" s="92"/>
      <c r="Q12" s="92"/>
      <c r="R12" s="170"/>
    </row>
    <row r="13" spans="1:18" ht="15.75" hidden="1">
      <c r="A13" s="81"/>
      <c r="B13" s="24" t="s">
        <v>84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40"/>
      <c r="P13" s="40"/>
      <c r="Q13" s="40"/>
      <c r="R13" s="168"/>
    </row>
    <row r="14" spans="1:18" ht="15.75" hidden="1">
      <c r="A14" s="81"/>
      <c r="B14" s="24" t="s">
        <v>85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40"/>
      <c r="P14" s="40"/>
      <c r="Q14" s="40"/>
      <c r="R14" s="168"/>
    </row>
    <row r="15" spans="1:18" ht="15.75" hidden="1">
      <c r="A15" s="81"/>
      <c r="B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9"/>
    </row>
    <row r="16" spans="1:18" ht="15.75" hidden="1">
      <c r="A16" s="81" t="s">
        <v>420</v>
      </c>
      <c r="B16" s="24" t="s">
        <v>86</v>
      </c>
      <c r="C16" s="11">
        <v>39.344311</v>
      </c>
      <c r="D16" s="23">
        <f>C16</f>
        <v>39.344311</v>
      </c>
      <c r="E16" s="6"/>
      <c r="F16" s="11">
        <f>D16</f>
        <v>39.344311</v>
      </c>
      <c r="G16" s="25"/>
      <c r="H16" s="11">
        <v>10.6847</v>
      </c>
      <c r="I16" s="23">
        <f>H16</f>
        <v>10.6847</v>
      </c>
      <c r="J16" s="6"/>
      <c r="K16" s="23"/>
      <c r="L16" s="6"/>
      <c r="M16" s="41">
        <f>C16/H16*1000</f>
        <v>3682.303761453293</v>
      </c>
      <c r="N16" s="42">
        <v>58</v>
      </c>
      <c r="O16" s="6"/>
      <c r="P16" s="6"/>
      <c r="Q16" s="6">
        <f>D16/C16*100</f>
        <v>100</v>
      </c>
      <c r="R16" s="79">
        <f>G16/C16*100</f>
        <v>0</v>
      </c>
    </row>
    <row r="17" spans="1:18" ht="15.75" hidden="1">
      <c r="A17" s="171" t="s">
        <v>422</v>
      </c>
      <c r="B17" s="43" t="s">
        <v>87</v>
      </c>
      <c r="C17" s="11">
        <v>28.472945</v>
      </c>
      <c r="D17" s="11">
        <f>C17</f>
        <v>28.472945</v>
      </c>
      <c r="E17" s="11"/>
      <c r="F17" s="11">
        <f>D17</f>
        <v>28.472945</v>
      </c>
      <c r="G17" s="11"/>
      <c r="H17" s="11">
        <v>12.53343</v>
      </c>
      <c r="I17" s="23">
        <v>11.844</v>
      </c>
      <c r="J17" s="11"/>
      <c r="K17" s="11">
        <v>0.6892</v>
      </c>
      <c r="L17" s="11"/>
      <c r="M17" s="41">
        <f>C17/H17*1000</f>
        <v>2271.7600050425144</v>
      </c>
      <c r="N17" s="36">
        <v>42</v>
      </c>
      <c r="O17" s="6"/>
      <c r="P17" s="6"/>
      <c r="Q17" s="6">
        <f>F17/C17*100</f>
        <v>100</v>
      </c>
      <c r="R17" s="79">
        <f>G17/C17*100</f>
        <v>0</v>
      </c>
    </row>
    <row r="18" spans="1:18" ht="15.75" hidden="1">
      <c r="A18" s="420" t="s">
        <v>88</v>
      </c>
      <c r="B18" s="44" t="s">
        <v>428</v>
      </c>
      <c r="C18" s="421"/>
      <c r="D18" s="45"/>
      <c r="E18" s="46"/>
      <c r="F18" s="45"/>
      <c r="G18" s="46"/>
      <c r="H18" s="430"/>
      <c r="I18" s="47"/>
      <c r="J18" s="47"/>
      <c r="K18" s="47"/>
      <c r="L18" s="47"/>
      <c r="M18" s="427"/>
      <c r="N18" s="427"/>
      <c r="O18" s="172"/>
      <c r="P18" s="48"/>
      <c r="Q18" s="172"/>
      <c r="R18" s="173"/>
    </row>
    <row r="19" spans="1:18" ht="15.75" hidden="1">
      <c r="A19" s="420"/>
      <c r="B19" s="49" t="s">
        <v>89</v>
      </c>
      <c r="C19" s="421"/>
      <c r="D19" s="50"/>
      <c r="E19" s="51"/>
      <c r="F19" s="50"/>
      <c r="G19" s="51"/>
      <c r="H19" s="430"/>
      <c r="I19" s="52"/>
      <c r="J19" s="52"/>
      <c r="K19" s="52"/>
      <c r="L19" s="52"/>
      <c r="M19" s="427"/>
      <c r="N19" s="427"/>
      <c r="O19" s="172"/>
      <c r="P19" s="53"/>
      <c r="Q19" s="172"/>
      <c r="R19" s="174"/>
    </row>
    <row r="20" spans="1:18" ht="16.5" hidden="1" thickBot="1">
      <c r="A20" s="175" t="s">
        <v>425</v>
      </c>
      <c r="B20" s="176" t="s">
        <v>90</v>
      </c>
      <c r="C20" s="101">
        <f>C17+C16</f>
        <v>67.817256</v>
      </c>
      <c r="D20" s="101"/>
      <c r="E20" s="101"/>
      <c r="F20" s="101">
        <f>F17+F16</f>
        <v>67.817256</v>
      </c>
      <c r="G20" s="101">
        <f>G17+G16</f>
        <v>0</v>
      </c>
      <c r="H20" s="101">
        <f>H17+H16</f>
        <v>23.21813</v>
      </c>
      <c r="I20" s="101"/>
      <c r="J20" s="101"/>
      <c r="K20" s="101">
        <f>K17+K16</f>
        <v>0.6892</v>
      </c>
      <c r="L20" s="101">
        <f>L17+L16</f>
        <v>0</v>
      </c>
      <c r="M20" s="178">
        <f>C20*1000/H20</f>
        <v>2920.875023096175</v>
      </c>
      <c r="N20" s="179">
        <v>100</v>
      </c>
      <c r="O20" s="116"/>
      <c r="P20" s="116"/>
      <c r="Q20" s="338">
        <f>F20/C20*100</f>
        <v>100</v>
      </c>
      <c r="R20" s="94">
        <f>G20/C20*100</f>
        <v>0</v>
      </c>
    </row>
    <row r="21" spans="1:18" ht="15.75">
      <c r="A21" s="401" t="s">
        <v>371</v>
      </c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7"/>
      <c r="P21" s="7"/>
      <c r="Q21" s="7"/>
      <c r="R21" s="111"/>
    </row>
    <row r="22" spans="1:18" s="93" customFormat="1" ht="16.5" thickBot="1">
      <c r="A22" s="187" t="s">
        <v>406</v>
      </c>
      <c r="B22" s="188" t="s">
        <v>83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90"/>
      <c r="P22" s="375"/>
      <c r="Q22" s="375"/>
      <c r="R22" s="376"/>
    </row>
    <row r="23" spans="1:18" ht="15.75">
      <c r="A23" s="191"/>
      <c r="B23" s="192" t="s">
        <v>84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84"/>
      <c r="P23" s="374"/>
      <c r="Q23" s="7"/>
      <c r="R23" s="111"/>
    </row>
    <row r="24" spans="1:18" ht="15.75">
      <c r="A24" s="171"/>
      <c r="B24" s="54" t="s">
        <v>85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9"/>
      <c r="P24" s="330"/>
      <c r="Q24" s="6"/>
      <c r="R24" s="79"/>
    </row>
    <row r="25" spans="1:18" ht="15.75">
      <c r="A25" s="171"/>
      <c r="B25" s="5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9"/>
      <c r="P25" s="330"/>
      <c r="Q25" s="6"/>
      <c r="R25" s="79"/>
    </row>
    <row r="26" spans="1:18" ht="15.75">
      <c r="A26" s="171" t="s">
        <v>420</v>
      </c>
      <c r="B26" s="54" t="s">
        <v>86</v>
      </c>
      <c r="C26" s="11">
        <v>41.343606</v>
      </c>
      <c r="D26" s="23">
        <f>C26</f>
        <v>41.343606</v>
      </c>
      <c r="E26" s="6"/>
      <c r="F26" s="23">
        <f>D26</f>
        <v>41.343606</v>
      </c>
      <c r="G26" s="25"/>
      <c r="H26" s="11">
        <v>10.6847</v>
      </c>
      <c r="I26" s="23">
        <f>H26</f>
        <v>10.6847</v>
      </c>
      <c r="J26" s="6"/>
      <c r="K26" s="23"/>
      <c r="L26" s="6"/>
      <c r="M26" s="41">
        <f>C26/H26*1000</f>
        <v>3869.4213220773636</v>
      </c>
      <c r="N26" s="42">
        <v>46.1</v>
      </c>
      <c r="O26" s="19"/>
      <c r="P26" s="330"/>
      <c r="Q26" s="6">
        <f>F26/C26*100</f>
        <v>100</v>
      </c>
      <c r="R26" s="79">
        <f>G26/C26*100</f>
        <v>0</v>
      </c>
    </row>
    <row r="27" spans="1:18" ht="15.75">
      <c r="A27" s="171" t="s">
        <v>422</v>
      </c>
      <c r="B27" s="43" t="s">
        <v>87</v>
      </c>
      <c r="C27" s="11">
        <v>44.479946</v>
      </c>
      <c r="D27" s="11">
        <f>C27</f>
        <v>44.479946</v>
      </c>
      <c r="E27" s="11"/>
      <c r="F27" s="23">
        <f>D27</f>
        <v>44.479946</v>
      </c>
      <c r="G27" s="11"/>
      <c r="H27" s="11">
        <v>12.53343</v>
      </c>
      <c r="I27" s="23">
        <v>11.844</v>
      </c>
      <c r="J27" s="11"/>
      <c r="K27" s="11">
        <v>0.6892</v>
      </c>
      <c r="L27" s="11"/>
      <c r="M27" s="41">
        <f>C27/H27*1000</f>
        <v>3548.9044898323923</v>
      </c>
      <c r="N27" s="36">
        <v>53.9</v>
      </c>
      <c r="O27" s="19"/>
      <c r="P27" s="330"/>
      <c r="Q27" s="6">
        <f>F27/C27*100</f>
        <v>100</v>
      </c>
      <c r="R27" s="79">
        <f>G27/C27*100</f>
        <v>0</v>
      </c>
    </row>
    <row r="28" spans="1:18" ht="15.75">
      <c r="A28" s="420" t="s">
        <v>88</v>
      </c>
      <c r="B28" s="44" t="s">
        <v>428</v>
      </c>
      <c r="C28" s="421"/>
      <c r="D28" s="45"/>
      <c r="E28" s="46"/>
      <c r="F28" s="45"/>
      <c r="G28" s="46"/>
      <c r="H28" s="421"/>
      <c r="I28" s="47"/>
      <c r="J28" s="47"/>
      <c r="K28" s="47"/>
      <c r="L28" s="47"/>
      <c r="M28" s="427"/>
      <c r="N28" s="427"/>
      <c r="O28" s="172"/>
      <c r="P28" s="372"/>
      <c r="Q28" s="172"/>
      <c r="R28" s="173"/>
    </row>
    <row r="29" spans="1:18" ht="15.75">
      <c r="A29" s="420"/>
      <c r="B29" s="49" t="s">
        <v>89</v>
      </c>
      <c r="C29" s="421"/>
      <c r="D29" s="50"/>
      <c r="E29" s="51"/>
      <c r="F29" s="50"/>
      <c r="G29" s="51"/>
      <c r="H29" s="421"/>
      <c r="I29" s="52"/>
      <c r="J29" s="52"/>
      <c r="K29" s="52"/>
      <c r="L29" s="52"/>
      <c r="M29" s="427"/>
      <c r="N29" s="427"/>
      <c r="O29" s="172"/>
      <c r="P29" s="373"/>
      <c r="Q29" s="172"/>
      <c r="R29" s="174"/>
    </row>
    <row r="30" spans="1:18" ht="16.5" thickBot="1">
      <c r="A30" s="175" t="s">
        <v>425</v>
      </c>
      <c r="B30" s="176" t="s">
        <v>90</v>
      </c>
      <c r="C30" s="101">
        <f>C27+C26</f>
        <v>85.823552</v>
      </c>
      <c r="D30" s="101"/>
      <c r="E30" s="101"/>
      <c r="F30" s="177">
        <f>F27+F26</f>
        <v>85.823552</v>
      </c>
      <c r="G30" s="177"/>
      <c r="H30" s="101">
        <f>H27+H26</f>
        <v>23.21813</v>
      </c>
      <c r="I30" s="101"/>
      <c r="J30" s="101"/>
      <c r="K30" s="177">
        <f>K27+K26</f>
        <v>0.6892</v>
      </c>
      <c r="L30" s="101">
        <f>L27+L26</f>
        <v>0</v>
      </c>
      <c r="M30" s="178">
        <f>C30*1000/H30</f>
        <v>3696.4024234509848</v>
      </c>
      <c r="N30" s="179">
        <v>100</v>
      </c>
      <c r="O30" s="371"/>
      <c r="P30" s="378"/>
      <c r="Q30" s="116">
        <f>F30/C30*100</f>
        <v>100</v>
      </c>
      <c r="R30" s="94">
        <f>G30/C30*100</f>
        <v>0</v>
      </c>
    </row>
    <row r="31" spans="1:18" ht="16.5" hidden="1" thickBot="1">
      <c r="A31" s="431" t="s">
        <v>372</v>
      </c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70"/>
      <c r="P31" s="70"/>
      <c r="Q31" s="70"/>
      <c r="R31" s="377"/>
    </row>
    <row r="32" spans="1:18" s="93" customFormat="1" ht="15.75" hidden="1">
      <c r="A32" s="194" t="s">
        <v>406</v>
      </c>
      <c r="B32" s="195" t="s">
        <v>83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7"/>
      <c r="P32" s="197"/>
      <c r="Q32" s="197"/>
      <c r="R32" s="198"/>
    </row>
    <row r="33" spans="1:18" ht="15.75" hidden="1">
      <c r="A33" s="171"/>
      <c r="B33" s="54" t="s">
        <v>84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6"/>
      <c r="P33" s="6"/>
      <c r="Q33" s="6"/>
      <c r="R33" s="79"/>
    </row>
    <row r="34" spans="1:18" ht="15.75" hidden="1">
      <c r="A34" s="171"/>
      <c r="B34" s="54" t="s">
        <v>85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6"/>
      <c r="P34" s="6"/>
      <c r="Q34" s="6"/>
      <c r="R34" s="79"/>
    </row>
    <row r="35" spans="1:18" ht="15.75" hidden="1">
      <c r="A35" s="171"/>
      <c r="B35" s="5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6"/>
      <c r="P35" s="6"/>
      <c r="Q35" s="6"/>
      <c r="R35" s="79"/>
    </row>
    <row r="36" spans="1:18" ht="15.75" hidden="1">
      <c r="A36" s="171" t="s">
        <v>420</v>
      </c>
      <c r="B36" s="54" t="s">
        <v>86</v>
      </c>
      <c r="C36" s="11">
        <v>39.89105</v>
      </c>
      <c r="D36" s="23">
        <f>C36</f>
        <v>39.89105</v>
      </c>
      <c r="E36" s="6"/>
      <c r="F36" s="23">
        <f>D36</f>
        <v>39.89105</v>
      </c>
      <c r="G36" s="25"/>
      <c r="H36" s="11">
        <v>10.6847</v>
      </c>
      <c r="I36" s="23">
        <f>H36</f>
        <v>10.6847</v>
      </c>
      <c r="J36" s="6"/>
      <c r="K36" s="23"/>
      <c r="L36" s="6"/>
      <c r="M36" s="41">
        <f>C36/H36*1000</f>
        <v>3733.474032963022</v>
      </c>
      <c r="N36" s="42">
        <v>46.1</v>
      </c>
      <c r="O36" s="6"/>
      <c r="P36" s="6"/>
      <c r="Q36" s="6">
        <f>F36/C36*100</f>
        <v>100</v>
      </c>
      <c r="R36" s="79">
        <f>G36/C36*100</f>
        <v>0</v>
      </c>
    </row>
    <row r="37" spans="1:18" ht="15.75" hidden="1">
      <c r="A37" s="171" t="s">
        <v>422</v>
      </c>
      <c r="B37" s="43" t="s">
        <v>87</v>
      </c>
      <c r="C37" s="11">
        <v>46.489156</v>
      </c>
      <c r="D37" s="11">
        <f>C37</f>
        <v>46.489156</v>
      </c>
      <c r="E37" s="11"/>
      <c r="F37" s="23">
        <f>D37</f>
        <v>46.489156</v>
      </c>
      <c r="G37" s="11"/>
      <c r="H37" s="11">
        <v>12.53343</v>
      </c>
      <c r="I37" s="23">
        <v>11.844</v>
      </c>
      <c r="J37" s="11"/>
      <c r="K37" s="11">
        <v>0.6892</v>
      </c>
      <c r="L37" s="11"/>
      <c r="M37" s="41">
        <f>C37/H37*1000</f>
        <v>3709.21256192439</v>
      </c>
      <c r="N37" s="36">
        <v>53.9</v>
      </c>
      <c r="O37" s="6"/>
      <c r="P37" s="6"/>
      <c r="Q37" s="6">
        <f>F37/C37*100</f>
        <v>100</v>
      </c>
      <c r="R37" s="79">
        <f>G37/C37*100</f>
        <v>0</v>
      </c>
    </row>
    <row r="38" spans="1:18" ht="15.75" hidden="1">
      <c r="A38" s="420" t="s">
        <v>88</v>
      </c>
      <c r="B38" s="44" t="s">
        <v>428</v>
      </c>
      <c r="C38" s="421"/>
      <c r="D38" s="45"/>
      <c r="E38" s="46"/>
      <c r="F38" s="45"/>
      <c r="G38" s="46"/>
      <c r="H38" s="421"/>
      <c r="I38" s="47"/>
      <c r="J38" s="47"/>
      <c r="K38" s="47"/>
      <c r="L38" s="47"/>
      <c r="M38" s="427"/>
      <c r="N38" s="427"/>
      <c r="O38" s="172"/>
      <c r="P38" s="48"/>
      <c r="Q38" s="172"/>
      <c r="R38" s="173"/>
    </row>
    <row r="39" spans="1:18" ht="15.75" hidden="1">
      <c r="A39" s="420"/>
      <c r="B39" s="49" t="s">
        <v>89</v>
      </c>
      <c r="C39" s="421"/>
      <c r="D39" s="50"/>
      <c r="E39" s="51"/>
      <c r="F39" s="50"/>
      <c r="G39" s="51"/>
      <c r="H39" s="421"/>
      <c r="I39" s="52"/>
      <c r="J39" s="52"/>
      <c r="K39" s="52"/>
      <c r="L39" s="52"/>
      <c r="M39" s="427"/>
      <c r="N39" s="427"/>
      <c r="O39" s="172"/>
      <c r="P39" s="53"/>
      <c r="Q39" s="172"/>
      <c r="R39" s="174"/>
    </row>
    <row r="40" spans="1:18" ht="16.5" hidden="1" thickBot="1">
      <c r="A40" s="175" t="s">
        <v>425</v>
      </c>
      <c r="B40" s="176" t="s">
        <v>90</v>
      </c>
      <c r="C40" s="101">
        <f>C37+C36</f>
        <v>86.380206</v>
      </c>
      <c r="D40" s="101"/>
      <c r="E40" s="101"/>
      <c r="F40" s="177">
        <f>F37+F36</f>
        <v>86.380206</v>
      </c>
      <c r="G40" s="177"/>
      <c r="H40" s="101">
        <f>H37+H36</f>
        <v>23.21813</v>
      </c>
      <c r="I40" s="101"/>
      <c r="J40" s="101"/>
      <c r="K40" s="101">
        <f>K37+K36</f>
        <v>0.6892</v>
      </c>
      <c r="L40" s="101">
        <f>L37+L36</f>
        <v>0</v>
      </c>
      <c r="M40" s="178">
        <f>C40*1000/H40</f>
        <v>3720.3773947342015</v>
      </c>
      <c r="N40" s="179">
        <v>100</v>
      </c>
      <c r="O40" s="116"/>
      <c r="P40" s="116"/>
      <c r="Q40" s="116">
        <f>F40/C40*100</f>
        <v>100</v>
      </c>
      <c r="R40" s="94">
        <f>G40/C40*100</f>
        <v>0</v>
      </c>
    </row>
    <row r="41" spans="1:18" ht="16.5" hidden="1" thickBot="1">
      <c r="A41" s="431" t="s">
        <v>380</v>
      </c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70"/>
      <c r="P41" s="4"/>
      <c r="Q41" s="4"/>
      <c r="R41" s="193"/>
    </row>
    <row r="42" spans="1:18" ht="15.75" hidden="1">
      <c r="A42" s="194" t="s">
        <v>406</v>
      </c>
      <c r="B42" s="195" t="s">
        <v>83</v>
      </c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7"/>
      <c r="P42" s="197"/>
      <c r="Q42" s="197"/>
      <c r="R42" s="198"/>
    </row>
    <row r="43" spans="1:18" ht="15.75" hidden="1">
      <c r="A43" s="171"/>
      <c r="B43" s="54" t="s">
        <v>84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6"/>
      <c r="P43" s="6"/>
      <c r="Q43" s="6"/>
      <c r="R43" s="79"/>
    </row>
    <row r="44" spans="1:18" ht="15.75" hidden="1">
      <c r="A44" s="171"/>
      <c r="B44" s="54" t="s">
        <v>85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6"/>
      <c r="P44" s="6"/>
      <c r="Q44" s="6"/>
      <c r="R44" s="79"/>
    </row>
    <row r="45" spans="1:18" ht="15.75" hidden="1">
      <c r="A45" s="171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6"/>
      <c r="P45" s="6"/>
      <c r="Q45" s="6"/>
      <c r="R45" s="79"/>
    </row>
    <row r="46" spans="1:18" ht="15.75" hidden="1">
      <c r="A46" s="171" t="s">
        <v>420</v>
      </c>
      <c r="B46" s="54" t="s">
        <v>86</v>
      </c>
      <c r="C46" s="11">
        <v>39.89105</v>
      </c>
      <c r="D46" s="23">
        <f>C46</f>
        <v>39.89105</v>
      </c>
      <c r="E46" s="6"/>
      <c r="F46" s="23">
        <f>D46</f>
        <v>39.89105</v>
      </c>
      <c r="G46" s="25"/>
      <c r="H46" s="11">
        <v>10.6847</v>
      </c>
      <c r="I46" s="23">
        <f>H46</f>
        <v>10.6847</v>
      </c>
      <c r="J46" s="6"/>
      <c r="K46" s="23"/>
      <c r="L46" s="6"/>
      <c r="M46" s="41">
        <f>C46/H46*1000</f>
        <v>3733.474032963022</v>
      </c>
      <c r="N46" s="42">
        <v>46.1</v>
      </c>
      <c r="O46" s="6"/>
      <c r="P46" s="6"/>
      <c r="Q46" s="6">
        <f>F46/C46*100</f>
        <v>100</v>
      </c>
      <c r="R46" s="79">
        <f>G46/C46*100</f>
        <v>0</v>
      </c>
    </row>
    <row r="47" spans="1:18" ht="15.75" hidden="1">
      <c r="A47" s="171" t="s">
        <v>422</v>
      </c>
      <c r="B47" s="43" t="s">
        <v>87</v>
      </c>
      <c r="C47" s="11">
        <v>46.489156</v>
      </c>
      <c r="D47" s="11">
        <f>C47</f>
        <v>46.489156</v>
      </c>
      <c r="E47" s="11"/>
      <c r="F47" s="23">
        <f>D47</f>
        <v>46.489156</v>
      </c>
      <c r="G47" s="11"/>
      <c r="H47" s="11">
        <v>12.53343</v>
      </c>
      <c r="I47" s="23">
        <v>11.844</v>
      </c>
      <c r="J47" s="11"/>
      <c r="K47" s="11">
        <v>0.6892</v>
      </c>
      <c r="L47" s="11"/>
      <c r="M47" s="41">
        <f>C47/H47*1000</f>
        <v>3709.21256192439</v>
      </c>
      <c r="N47" s="36">
        <v>53.9</v>
      </c>
      <c r="O47" s="6"/>
      <c r="P47" s="6"/>
      <c r="Q47" s="6">
        <f>F47/C47*100</f>
        <v>100</v>
      </c>
      <c r="R47" s="79">
        <f>G47/C47*100</f>
        <v>0</v>
      </c>
    </row>
    <row r="48" spans="1:18" ht="15.75" hidden="1">
      <c r="A48" s="420" t="s">
        <v>88</v>
      </c>
      <c r="B48" s="44" t="s">
        <v>428</v>
      </c>
      <c r="C48" s="421"/>
      <c r="D48" s="45"/>
      <c r="E48" s="46"/>
      <c r="F48" s="45"/>
      <c r="G48" s="46"/>
      <c r="H48" s="421"/>
      <c r="I48" s="47"/>
      <c r="J48" s="47"/>
      <c r="K48" s="47"/>
      <c r="L48" s="47"/>
      <c r="M48" s="427"/>
      <c r="N48" s="427"/>
      <c r="O48" s="172"/>
      <c r="P48" s="48"/>
      <c r="Q48" s="172"/>
      <c r="R48" s="173"/>
    </row>
    <row r="49" spans="1:18" ht="15.75" hidden="1">
      <c r="A49" s="420"/>
      <c r="B49" s="49" t="s">
        <v>89</v>
      </c>
      <c r="C49" s="421"/>
      <c r="D49" s="50"/>
      <c r="E49" s="51"/>
      <c r="F49" s="50"/>
      <c r="G49" s="51"/>
      <c r="H49" s="421"/>
      <c r="I49" s="52"/>
      <c r="J49" s="52"/>
      <c r="K49" s="52"/>
      <c r="L49" s="52"/>
      <c r="M49" s="427"/>
      <c r="N49" s="427"/>
      <c r="O49" s="172"/>
      <c r="P49" s="53"/>
      <c r="Q49" s="172"/>
      <c r="R49" s="174"/>
    </row>
    <row r="50" spans="1:18" ht="16.5" hidden="1" thickBot="1">
      <c r="A50" s="175" t="s">
        <v>425</v>
      </c>
      <c r="B50" s="176" t="s">
        <v>90</v>
      </c>
      <c r="C50" s="101">
        <f>C47+C46</f>
        <v>86.380206</v>
      </c>
      <c r="D50" s="101"/>
      <c r="E50" s="101"/>
      <c r="F50" s="177">
        <f>F47+F46</f>
        <v>86.380206</v>
      </c>
      <c r="G50" s="177"/>
      <c r="H50" s="101">
        <f>H47+H46</f>
        <v>23.21813</v>
      </c>
      <c r="I50" s="101"/>
      <c r="J50" s="101"/>
      <c r="K50" s="101">
        <f>K47+K46</f>
        <v>0.6892</v>
      </c>
      <c r="L50" s="101">
        <f>L47+L46</f>
        <v>0</v>
      </c>
      <c r="M50" s="178">
        <f>C50*1000/H50</f>
        <v>3720.3773947342015</v>
      </c>
      <c r="N50" s="179">
        <v>100</v>
      </c>
      <c r="O50" s="116"/>
      <c r="P50" s="116"/>
      <c r="Q50" s="116">
        <f>F50/C50*100</f>
        <v>100</v>
      </c>
      <c r="R50" s="94">
        <f>G50/C50*100</f>
        <v>0</v>
      </c>
    </row>
    <row r="51" spans="1:18" ht="16.5" hidden="1" thickBot="1">
      <c r="A51" s="431" t="s">
        <v>381</v>
      </c>
      <c r="B51" s="426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70"/>
      <c r="P51" s="4"/>
      <c r="Q51" s="4"/>
      <c r="R51" s="193"/>
    </row>
    <row r="52" spans="1:18" ht="15.75" hidden="1">
      <c r="A52" s="194" t="s">
        <v>406</v>
      </c>
      <c r="B52" s="195" t="s">
        <v>83</v>
      </c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7"/>
      <c r="P52" s="197"/>
      <c r="Q52" s="197"/>
      <c r="R52" s="198"/>
    </row>
    <row r="53" spans="1:18" ht="15.75" hidden="1">
      <c r="A53" s="171"/>
      <c r="B53" s="54" t="s">
        <v>84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6"/>
      <c r="P53" s="6"/>
      <c r="Q53" s="6"/>
      <c r="R53" s="79"/>
    </row>
    <row r="54" spans="1:18" ht="15.75" hidden="1">
      <c r="A54" s="171"/>
      <c r="B54" s="54" t="s">
        <v>85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6"/>
      <c r="P54" s="6"/>
      <c r="Q54" s="6"/>
      <c r="R54" s="79"/>
    </row>
    <row r="55" spans="1:18" ht="15.75" hidden="1">
      <c r="A55" s="171"/>
      <c r="B55" s="5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6"/>
      <c r="P55" s="6"/>
      <c r="Q55" s="6"/>
      <c r="R55" s="79"/>
    </row>
    <row r="56" spans="1:18" ht="15.75" hidden="1">
      <c r="A56" s="171" t="s">
        <v>420</v>
      </c>
      <c r="B56" s="54" t="s">
        <v>86</v>
      </c>
      <c r="C56" s="11">
        <v>39.89105</v>
      </c>
      <c r="D56" s="23">
        <f>C56</f>
        <v>39.89105</v>
      </c>
      <c r="E56" s="6"/>
      <c r="F56" s="23">
        <f>D56</f>
        <v>39.89105</v>
      </c>
      <c r="G56" s="25"/>
      <c r="H56" s="11">
        <v>10.6847</v>
      </c>
      <c r="I56" s="23">
        <f>H56</f>
        <v>10.6847</v>
      </c>
      <c r="J56" s="6"/>
      <c r="K56" s="23"/>
      <c r="L56" s="6"/>
      <c r="M56" s="41">
        <f>C56/H56*1000</f>
        <v>3733.474032963022</v>
      </c>
      <c r="N56" s="42">
        <v>46.1</v>
      </c>
      <c r="O56" s="6"/>
      <c r="P56" s="6"/>
      <c r="Q56" s="6">
        <f>F56/C56*100</f>
        <v>100</v>
      </c>
      <c r="R56" s="79">
        <f>G56/C56*100</f>
        <v>0</v>
      </c>
    </row>
    <row r="57" spans="1:18" ht="15.75" hidden="1">
      <c r="A57" s="171" t="s">
        <v>422</v>
      </c>
      <c r="B57" s="43" t="s">
        <v>87</v>
      </c>
      <c r="C57" s="11">
        <v>46.489156</v>
      </c>
      <c r="D57" s="11">
        <f>C57</f>
        <v>46.489156</v>
      </c>
      <c r="E57" s="11"/>
      <c r="F57" s="23">
        <f>D57</f>
        <v>46.489156</v>
      </c>
      <c r="G57" s="11"/>
      <c r="H57" s="11">
        <v>12.53343</v>
      </c>
      <c r="I57" s="23">
        <v>11.844</v>
      </c>
      <c r="J57" s="11"/>
      <c r="K57" s="11">
        <v>0.6892</v>
      </c>
      <c r="L57" s="11"/>
      <c r="M57" s="41">
        <f>C57/H57*1000</f>
        <v>3709.21256192439</v>
      </c>
      <c r="N57" s="36">
        <v>53.9</v>
      </c>
      <c r="O57" s="6"/>
      <c r="P57" s="6"/>
      <c r="Q57" s="6">
        <f>F57/C57*100</f>
        <v>100</v>
      </c>
      <c r="R57" s="79">
        <f>G57/C57*100</f>
        <v>0</v>
      </c>
    </row>
    <row r="58" spans="1:18" ht="15.75" hidden="1">
      <c r="A58" s="420" t="s">
        <v>88</v>
      </c>
      <c r="B58" s="44" t="s">
        <v>428</v>
      </c>
      <c r="C58" s="421"/>
      <c r="D58" s="45"/>
      <c r="E58" s="46"/>
      <c r="F58" s="45"/>
      <c r="G58" s="46"/>
      <c r="H58" s="421"/>
      <c r="I58" s="47"/>
      <c r="J58" s="47"/>
      <c r="K58" s="47"/>
      <c r="L58" s="47"/>
      <c r="M58" s="427"/>
      <c r="N58" s="427"/>
      <c r="O58" s="172"/>
      <c r="P58" s="48"/>
      <c r="Q58" s="172"/>
      <c r="R58" s="173"/>
    </row>
    <row r="59" spans="1:18" ht="15.75" hidden="1">
      <c r="A59" s="420"/>
      <c r="B59" s="49" t="s">
        <v>89</v>
      </c>
      <c r="C59" s="421"/>
      <c r="D59" s="50"/>
      <c r="E59" s="51"/>
      <c r="F59" s="50"/>
      <c r="G59" s="51"/>
      <c r="H59" s="421"/>
      <c r="I59" s="52"/>
      <c r="J59" s="52"/>
      <c r="K59" s="52"/>
      <c r="L59" s="52"/>
      <c r="M59" s="427"/>
      <c r="N59" s="427"/>
      <c r="O59" s="172"/>
      <c r="P59" s="53"/>
      <c r="Q59" s="172"/>
      <c r="R59" s="174"/>
    </row>
    <row r="60" spans="1:18" ht="16.5" hidden="1" thickBot="1">
      <c r="A60" s="175" t="s">
        <v>425</v>
      </c>
      <c r="B60" s="176" t="s">
        <v>90</v>
      </c>
      <c r="C60" s="101">
        <f>C57+C56</f>
        <v>86.380206</v>
      </c>
      <c r="D60" s="101"/>
      <c r="E60" s="101"/>
      <c r="F60" s="177">
        <f>F57+F56</f>
        <v>86.380206</v>
      </c>
      <c r="G60" s="177"/>
      <c r="H60" s="101">
        <f>H57+H56</f>
        <v>23.21813</v>
      </c>
      <c r="I60" s="101"/>
      <c r="J60" s="101"/>
      <c r="K60" s="101">
        <f>K57+K56</f>
        <v>0.6892</v>
      </c>
      <c r="L60" s="101">
        <f>L57+L56</f>
        <v>0</v>
      </c>
      <c r="M60" s="178">
        <f>C60*1000/H60</f>
        <v>3720.3773947342015</v>
      </c>
      <c r="N60" s="179">
        <v>100</v>
      </c>
      <c r="O60" s="116"/>
      <c r="P60" s="116"/>
      <c r="Q60" s="116">
        <f>F60/C60*100</f>
        <v>100</v>
      </c>
      <c r="R60" s="94">
        <f>G60/C60*100</f>
        <v>0</v>
      </c>
    </row>
    <row r="61" spans="1:18" ht="16.5" hidden="1" thickBot="1">
      <c r="A61" s="431" t="s">
        <v>382</v>
      </c>
      <c r="B61" s="426"/>
      <c r="C61" s="426"/>
      <c r="D61" s="426"/>
      <c r="E61" s="426"/>
      <c r="F61" s="426"/>
      <c r="G61" s="426"/>
      <c r="H61" s="426"/>
      <c r="I61" s="426"/>
      <c r="J61" s="426"/>
      <c r="K61" s="426"/>
      <c r="L61" s="426"/>
      <c r="M61" s="426"/>
      <c r="N61" s="426"/>
      <c r="O61" s="70"/>
      <c r="P61" s="4"/>
      <c r="Q61" s="4"/>
      <c r="R61" s="193"/>
    </row>
    <row r="62" spans="1:18" ht="15.75" hidden="1">
      <c r="A62" s="194" t="s">
        <v>406</v>
      </c>
      <c r="B62" s="195" t="s">
        <v>83</v>
      </c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7"/>
      <c r="P62" s="197"/>
      <c r="Q62" s="197"/>
      <c r="R62" s="198"/>
    </row>
    <row r="63" spans="1:18" ht="15.75" hidden="1">
      <c r="A63" s="171"/>
      <c r="B63" s="54" t="s">
        <v>84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6"/>
      <c r="P63" s="6"/>
      <c r="Q63" s="6"/>
      <c r="R63" s="79"/>
    </row>
    <row r="64" spans="1:18" ht="15.75" hidden="1">
      <c r="A64" s="171"/>
      <c r="B64" s="54" t="s">
        <v>85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6"/>
      <c r="P64" s="6"/>
      <c r="Q64" s="6"/>
      <c r="R64" s="79"/>
    </row>
    <row r="65" spans="1:18" ht="15.75" hidden="1">
      <c r="A65" s="171"/>
      <c r="B65" s="5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6"/>
      <c r="P65" s="6"/>
      <c r="Q65" s="6"/>
      <c r="R65" s="79"/>
    </row>
    <row r="66" spans="1:18" ht="15.75" hidden="1">
      <c r="A66" s="171" t="s">
        <v>420</v>
      </c>
      <c r="B66" s="54" t="s">
        <v>86</v>
      </c>
      <c r="C66" s="11">
        <v>39.89105</v>
      </c>
      <c r="D66" s="23">
        <f>C66</f>
        <v>39.89105</v>
      </c>
      <c r="E66" s="6"/>
      <c r="F66" s="23">
        <f>D66</f>
        <v>39.89105</v>
      </c>
      <c r="G66" s="25"/>
      <c r="H66" s="11">
        <v>10.6847</v>
      </c>
      <c r="I66" s="23">
        <f>H66</f>
        <v>10.6847</v>
      </c>
      <c r="J66" s="6"/>
      <c r="K66" s="23"/>
      <c r="L66" s="6"/>
      <c r="M66" s="41">
        <f>C66/H66*1000</f>
        <v>3733.474032963022</v>
      </c>
      <c r="N66" s="42">
        <v>46.1</v>
      </c>
      <c r="O66" s="6"/>
      <c r="P66" s="6"/>
      <c r="Q66" s="6">
        <f>F66/C66*100</f>
        <v>100</v>
      </c>
      <c r="R66" s="79">
        <f>G66/C66*100</f>
        <v>0</v>
      </c>
    </row>
    <row r="67" spans="1:18" ht="15.75" hidden="1">
      <c r="A67" s="171" t="s">
        <v>422</v>
      </c>
      <c r="B67" s="43" t="s">
        <v>87</v>
      </c>
      <c r="C67" s="11">
        <v>46.489156</v>
      </c>
      <c r="D67" s="11">
        <f>C67</f>
        <v>46.489156</v>
      </c>
      <c r="E67" s="11"/>
      <c r="F67" s="23">
        <f>D67</f>
        <v>46.489156</v>
      </c>
      <c r="G67" s="11"/>
      <c r="H67" s="11">
        <v>12.53343</v>
      </c>
      <c r="I67" s="23">
        <v>11.844</v>
      </c>
      <c r="J67" s="11"/>
      <c r="K67" s="11">
        <v>0.6892</v>
      </c>
      <c r="L67" s="11"/>
      <c r="M67" s="41">
        <f>C67/H67*1000</f>
        <v>3709.21256192439</v>
      </c>
      <c r="N67" s="36">
        <v>53.9</v>
      </c>
      <c r="O67" s="6"/>
      <c r="P67" s="6"/>
      <c r="Q67" s="6">
        <f>F67/C67*100</f>
        <v>100</v>
      </c>
      <c r="R67" s="79">
        <f>G67/C67*100</f>
        <v>0</v>
      </c>
    </row>
    <row r="68" spans="1:18" ht="15.75" hidden="1">
      <c r="A68" s="420" t="s">
        <v>88</v>
      </c>
      <c r="B68" s="44" t="s">
        <v>428</v>
      </c>
      <c r="C68" s="421"/>
      <c r="D68" s="45"/>
      <c r="E68" s="46"/>
      <c r="F68" s="45"/>
      <c r="G68" s="46"/>
      <c r="H68" s="421"/>
      <c r="I68" s="47"/>
      <c r="J68" s="47"/>
      <c r="K68" s="47"/>
      <c r="L68" s="47"/>
      <c r="M68" s="427"/>
      <c r="N68" s="427"/>
      <c r="O68" s="172"/>
      <c r="P68" s="48"/>
      <c r="Q68" s="172"/>
      <c r="R68" s="173"/>
    </row>
    <row r="69" spans="1:18" ht="15.75" hidden="1">
      <c r="A69" s="420"/>
      <c r="B69" s="49" t="s">
        <v>89</v>
      </c>
      <c r="C69" s="421"/>
      <c r="D69" s="50"/>
      <c r="E69" s="51"/>
      <c r="F69" s="50"/>
      <c r="G69" s="51"/>
      <c r="H69" s="421"/>
      <c r="I69" s="52"/>
      <c r="J69" s="52"/>
      <c r="K69" s="52"/>
      <c r="L69" s="52"/>
      <c r="M69" s="427"/>
      <c r="N69" s="427"/>
      <c r="O69" s="172"/>
      <c r="P69" s="53"/>
      <c r="Q69" s="172"/>
      <c r="R69" s="174"/>
    </row>
    <row r="70" spans="1:18" ht="16.5" hidden="1" thickBot="1">
      <c r="A70" s="175" t="s">
        <v>425</v>
      </c>
      <c r="B70" s="176" t="s">
        <v>90</v>
      </c>
      <c r="C70" s="101">
        <f>C67+C66</f>
        <v>86.380206</v>
      </c>
      <c r="D70" s="101"/>
      <c r="E70" s="101"/>
      <c r="F70" s="177">
        <f>F67+F66</f>
        <v>86.380206</v>
      </c>
      <c r="G70" s="177"/>
      <c r="H70" s="101">
        <f>H67+H66</f>
        <v>23.21813</v>
      </c>
      <c r="I70" s="101"/>
      <c r="J70" s="101"/>
      <c r="K70" s="101">
        <f>K67+K66</f>
        <v>0.6892</v>
      </c>
      <c r="L70" s="101">
        <f>L67+L66</f>
        <v>0</v>
      </c>
      <c r="M70" s="178">
        <f>C70*1000/H70</f>
        <v>3720.3773947342015</v>
      </c>
      <c r="N70" s="179">
        <v>100</v>
      </c>
      <c r="O70" s="116"/>
      <c r="P70" s="116"/>
      <c r="Q70" s="116">
        <f>F70/C70*100</f>
        <v>100</v>
      </c>
      <c r="R70" s="94">
        <f>G70/C70*100</f>
        <v>0</v>
      </c>
    </row>
    <row r="71" spans="1:18" ht="16.5" hidden="1" thickBot="1">
      <c r="A71" s="431" t="s">
        <v>383</v>
      </c>
      <c r="B71" s="426"/>
      <c r="C71" s="426"/>
      <c r="D71" s="426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70"/>
      <c r="P71" s="4"/>
      <c r="Q71" s="4"/>
      <c r="R71" s="193"/>
    </row>
    <row r="72" spans="1:18" ht="15.75" hidden="1">
      <c r="A72" s="194" t="s">
        <v>406</v>
      </c>
      <c r="B72" s="195" t="s">
        <v>83</v>
      </c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7"/>
      <c r="P72" s="197"/>
      <c r="Q72" s="197"/>
      <c r="R72" s="198"/>
    </row>
    <row r="73" spans="1:18" ht="15.75" hidden="1">
      <c r="A73" s="171"/>
      <c r="B73" s="54" t="s">
        <v>84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6"/>
      <c r="P73" s="6"/>
      <c r="Q73" s="6"/>
      <c r="R73" s="79"/>
    </row>
    <row r="74" spans="1:18" ht="15.75" hidden="1">
      <c r="A74" s="171"/>
      <c r="B74" s="54" t="s">
        <v>85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6"/>
      <c r="P74" s="6"/>
      <c r="Q74" s="6"/>
      <c r="R74" s="79"/>
    </row>
    <row r="75" spans="1:18" ht="15.75" hidden="1">
      <c r="A75" s="171"/>
      <c r="B75" s="5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6"/>
      <c r="P75" s="6"/>
      <c r="Q75" s="6"/>
      <c r="R75" s="79"/>
    </row>
    <row r="76" spans="1:18" ht="15.75" hidden="1">
      <c r="A76" s="171" t="s">
        <v>420</v>
      </c>
      <c r="B76" s="54" t="s">
        <v>86</v>
      </c>
      <c r="C76" s="11">
        <v>39.89105</v>
      </c>
      <c r="D76" s="23">
        <f>C76</f>
        <v>39.89105</v>
      </c>
      <c r="E76" s="6"/>
      <c r="F76" s="23">
        <f>D76</f>
        <v>39.89105</v>
      </c>
      <c r="G76" s="25"/>
      <c r="H76" s="11">
        <v>10.6847</v>
      </c>
      <c r="I76" s="23">
        <f>H76</f>
        <v>10.6847</v>
      </c>
      <c r="J76" s="6"/>
      <c r="K76" s="23"/>
      <c r="L76" s="6"/>
      <c r="M76" s="41">
        <f>C76/H76*1000</f>
        <v>3733.474032963022</v>
      </c>
      <c r="N76" s="42">
        <v>46.1</v>
      </c>
      <c r="O76" s="6"/>
      <c r="P76" s="6"/>
      <c r="Q76" s="6">
        <f>F76/C76*100</f>
        <v>100</v>
      </c>
      <c r="R76" s="79">
        <f>G76/C76*100</f>
        <v>0</v>
      </c>
    </row>
    <row r="77" spans="1:18" ht="15.75" hidden="1">
      <c r="A77" s="171" t="s">
        <v>422</v>
      </c>
      <c r="B77" s="43" t="s">
        <v>87</v>
      </c>
      <c r="C77" s="11">
        <v>46.489156</v>
      </c>
      <c r="D77" s="11">
        <f>C77</f>
        <v>46.489156</v>
      </c>
      <c r="E77" s="11"/>
      <c r="F77" s="23">
        <f>D77</f>
        <v>46.489156</v>
      </c>
      <c r="G77" s="11"/>
      <c r="H77" s="11">
        <v>12.53343</v>
      </c>
      <c r="I77" s="23">
        <v>11.844</v>
      </c>
      <c r="J77" s="11"/>
      <c r="K77" s="11">
        <v>0.6892</v>
      </c>
      <c r="L77" s="11"/>
      <c r="M77" s="41">
        <f>C77/H77*1000</f>
        <v>3709.21256192439</v>
      </c>
      <c r="N77" s="36">
        <v>53.9</v>
      </c>
      <c r="O77" s="6"/>
      <c r="P77" s="6"/>
      <c r="Q77" s="6">
        <f>F77/C77*100</f>
        <v>100</v>
      </c>
      <c r="R77" s="79">
        <f>G77/C77*100</f>
        <v>0</v>
      </c>
    </row>
    <row r="78" spans="1:18" ht="15.75" hidden="1">
      <c r="A78" s="420" t="s">
        <v>88</v>
      </c>
      <c r="B78" s="44" t="s">
        <v>428</v>
      </c>
      <c r="C78" s="421"/>
      <c r="D78" s="45"/>
      <c r="E78" s="46"/>
      <c r="F78" s="45"/>
      <c r="G78" s="46"/>
      <c r="H78" s="421"/>
      <c r="I78" s="47"/>
      <c r="J78" s="47"/>
      <c r="K78" s="47"/>
      <c r="L78" s="47"/>
      <c r="M78" s="427"/>
      <c r="N78" s="427"/>
      <c r="O78" s="172"/>
      <c r="P78" s="48"/>
      <c r="Q78" s="172"/>
      <c r="R78" s="173"/>
    </row>
    <row r="79" spans="1:18" ht="15.75" hidden="1">
      <c r="A79" s="420"/>
      <c r="B79" s="49" t="s">
        <v>89</v>
      </c>
      <c r="C79" s="421"/>
      <c r="D79" s="50"/>
      <c r="E79" s="51"/>
      <c r="F79" s="50"/>
      <c r="G79" s="51"/>
      <c r="H79" s="421"/>
      <c r="I79" s="52"/>
      <c r="J79" s="52"/>
      <c r="K79" s="52"/>
      <c r="L79" s="52"/>
      <c r="M79" s="427"/>
      <c r="N79" s="427"/>
      <c r="O79" s="172"/>
      <c r="P79" s="53"/>
      <c r="Q79" s="172"/>
      <c r="R79" s="174"/>
    </row>
    <row r="80" spans="1:18" ht="16.5" hidden="1" thickBot="1">
      <c r="A80" s="175" t="s">
        <v>425</v>
      </c>
      <c r="B80" s="176" t="s">
        <v>90</v>
      </c>
      <c r="C80" s="101">
        <f>C77+C76</f>
        <v>86.380206</v>
      </c>
      <c r="D80" s="101"/>
      <c r="E80" s="101"/>
      <c r="F80" s="177">
        <f>F77+F76</f>
        <v>86.380206</v>
      </c>
      <c r="G80" s="177"/>
      <c r="H80" s="101">
        <f>H77+H76</f>
        <v>23.21813</v>
      </c>
      <c r="I80" s="101"/>
      <c r="J80" s="101"/>
      <c r="K80" s="101">
        <f>K77+K76</f>
        <v>0.6892</v>
      </c>
      <c r="L80" s="101">
        <f>L77+L76</f>
        <v>0</v>
      </c>
      <c r="M80" s="178">
        <f>C80*1000/H80</f>
        <v>3720.3773947342015</v>
      </c>
      <c r="N80" s="179">
        <v>100</v>
      </c>
      <c r="O80" s="116"/>
      <c r="P80" s="116"/>
      <c r="Q80" s="116">
        <f>F80/C80*100</f>
        <v>100</v>
      </c>
      <c r="R80" s="94">
        <f>G80/C80*100</f>
        <v>0</v>
      </c>
    </row>
    <row r="81" spans="1:18" ht="15.75">
      <c r="A81" s="347"/>
      <c r="B81" s="348"/>
      <c r="C81" s="349"/>
      <c r="D81" s="349"/>
      <c r="E81" s="349"/>
      <c r="F81" s="350"/>
      <c r="G81" s="350"/>
      <c r="H81" s="349"/>
      <c r="I81" s="349"/>
      <c r="J81" s="349"/>
      <c r="K81" s="349"/>
      <c r="L81" s="349"/>
      <c r="M81" s="380"/>
      <c r="N81" s="351"/>
      <c r="O81" s="2"/>
      <c r="P81" s="2"/>
      <c r="Q81" s="2"/>
      <c r="R81" s="2"/>
    </row>
    <row r="82" spans="1:18" ht="15.75">
      <c r="A82" s="347"/>
      <c r="B82" s="348"/>
      <c r="C82" s="349"/>
      <c r="D82" s="349"/>
      <c r="E82" s="349"/>
      <c r="F82" s="350"/>
      <c r="G82" s="350"/>
      <c r="H82" s="349"/>
      <c r="I82" s="349"/>
      <c r="J82" s="349"/>
      <c r="K82" s="349"/>
      <c r="L82" s="349"/>
      <c r="M82" s="380"/>
      <c r="N82" s="351"/>
      <c r="O82" s="2"/>
      <c r="P82" s="2"/>
      <c r="Q82" s="2"/>
      <c r="R82" s="2"/>
    </row>
    <row r="83" spans="1:18" ht="15.75">
      <c r="A83" s="347"/>
      <c r="B83" s="348"/>
      <c r="C83" s="349"/>
      <c r="D83" s="349"/>
      <c r="E83" s="349"/>
      <c r="F83" s="350"/>
      <c r="G83" s="350"/>
      <c r="H83" s="349"/>
      <c r="I83" s="349"/>
      <c r="J83" s="349"/>
      <c r="K83" s="349"/>
      <c r="L83" s="349"/>
      <c r="M83" s="380"/>
      <c r="N83" s="351"/>
      <c r="O83" s="2"/>
      <c r="P83" s="2"/>
      <c r="Q83" s="2"/>
      <c r="R83" s="2"/>
    </row>
    <row r="84" spans="1:18" ht="15.75">
      <c r="A84" s="347"/>
      <c r="B84" s="348"/>
      <c r="C84" s="349"/>
      <c r="D84" s="349"/>
      <c r="E84" s="349"/>
      <c r="F84" s="350"/>
      <c r="G84" s="350"/>
      <c r="H84" s="349"/>
      <c r="I84" s="349"/>
      <c r="J84" s="349"/>
      <c r="K84" s="349"/>
      <c r="L84" s="349"/>
      <c r="M84" s="380"/>
      <c r="N84" s="351"/>
      <c r="O84" s="2"/>
      <c r="P84" s="2"/>
      <c r="Q84" s="2"/>
      <c r="R84" s="2"/>
    </row>
    <row r="85" spans="1:18" ht="15.75">
      <c r="A85" s="347"/>
      <c r="B85" s="348"/>
      <c r="C85" s="349"/>
      <c r="D85" s="349"/>
      <c r="E85" s="349"/>
      <c r="F85" s="350"/>
      <c r="G85" s="350"/>
      <c r="H85" s="349"/>
      <c r="I85" s="349"/>
      <c r="J85" s="349"/>
      <c r="K85" s="349"/>
      <c r="L85" s="349"/>
      <c r="M85" s="380"/>
      <c r="N85" s="351"/>
      <c r="O85" s="2"/>
      <c r="P85" s="2"/>
      <c r="Q85" s="2"/>
      <c r="R85" s="2"/>
    </row>
    <row r="86" spans="1:18" ht="15.75">
      <c r="A86" s="347"/>
      <c r="B86" s="348"/>
      <c r="C86" s="349"/>
      <c r="D86" s="349"/>
      <c r="E86" s="349"/>
      <c r="F86" s="350"/>
      <c r="G86" s="350"/>
      <c r="H86" s="349"/>
      <c r="I86" s="349"/>
      <c r="J86" s="349"/>
      <c r="K86" s="349"/>
      <c r="L86" s="349"/>
      <c r="M86" s="380"/>
      <c r="N86" s="351"/>
      <c r="O86" s="2"/>
      <c r="P86" s="2"/>
      <c r="Q86" s="2"/>
      <c r="R86" s="2"/>
    </row>
    <row r="87" spans="1:18" ht="15.75">
      <c r="A87" s="347"/>
      <c r="B87" s="348"/>
      <c r="C87" s="349"/>
      <c r="D87" s="349"/>
      <c r="E87" s="349"/>
      <c r="F87" s="350"/>
      <c r="G87" s="350"/>
      <c r="H87" s="349"/>
      <c r="I87" s="349"/>
      <c r="J87" s="349"/>
      <c r="K87" s="349"/>
      <c r="L87" s="349"/>
      <c r="M87" s="353"/>
      <c r="N87" s="351"/>
      <c r="O87" s="2"/>
      <c r="P87" s="2"/>
      <c r="Q87" s="354"/>
      <c r="R87" s="354"/>
    </row>
    <row r="88" spans="1:18" ht="15.75">
      <c r="A88" s="347"/>
      <c r="B88" s="348"/>
      <c r="C88" s="349"/>
      <c r="D88" s="349"/>
      <c r="E88" s="349"/>
      <c r="F88" s="350"/>
      <c r="G88" s="350"/>
      <c r="H88" s="349"/>
      <c r="I88" s="349"/>
      <c r="J88" s="349"/>
      <c r="K88" s="349"/>
      <c r="L88" s="349"/>
      <c r="M88" s="353"/>
      <c r="N88" s="351"/>
      <c r="O88" s="2"/>
      <c r="P88" s="2"/>
      <c r="Q88" s="354"/>
      <c r="R88" s="354"/>
    </row>
    <row r="89" spans="2:8" ht="18.75">
      <c r="B89" s="379" t="str">
        <f>'П1.6'!B87</f>
        <v>Главный энергетик</v>
      </c>
      <c r="H89" s="384" t="str">
        <f>'П1.5'!K33</f>
        <v>Е.Н.Захаров</v>
      </c>
    </row>
    <row r="93" ht="12.75">
      <c r="B93" s="75"/>
    </row>
  </sheetData>
  <mergeCells count="51">
    <mergeCell ref="A71:N71"/>
    <mergeCell ref="A78:A79"/>
    <mergeCell ref="C78:C79"/>
    <mergeCell ref="H78:H79"/>
    <mergeCell ref="M78:M79"/>
    <mergeCell ref="N78:N79"/>
    <mergeCell ref="A61:N61"/>
    <mergeCell ref="A68:A69"/>
    <mergeCell ref="C68:C69"/>
    <mergeCell ref="H68:H69"/>
    <mergeCell ref="M68:M69"/>
    <mergeCell ref="N68:N69"/>
    <mergeCell ref="A51:N51"/>
    <mergeCell ref="A58:A59"/>
    <mergeCell ref="C58:C59"/>
    <mergeCell ref="H58:H59"/>
    <mergeCell ref="M58:M59"/>
    <mergeCell ref="N58:N59"/>
    <mergeCell ref="A41:N41"/>
    <mergeCell ref="A48:A49"/>
    <mergeCell ref="C48:C49"/>
    <mergeCell ref="H48:H49"/>
    <mergeCell ref="M48:M49"/>
    <mergeCell ref="N48:N49"/>
    <mergeCell ref="A31:N31"/>
    <mergeCell ref="A21:N21"/>
    <mergeCell ref="A28:A29"/>
    <mergeCell ref="C28:C29"/>
    <mergeCell ref="H28:H29"/>
    <mergeCell ref="M28:M29"/>
    <mergeCell ref="N28:N29"/>
    <mergeCell ref="A11:N11"/>
    <mergeCell ref="A18:A19"/>
    <mergeCell ref="C18:C19"/>
    <mergeCell ref="H18:H19"/>
    <mergeCell ref="M18:M19"/>
    <mergeCell ref="N18:N19"/>
    <mergeCell ref="A3:R3"/>
    <mergeCell ref="A4:R4"/>
    <mergeCell ref="B7:B8"/>
    <mergeCell ref="C7:G7"/>
    <mergeCell ref="H7:L7"/>
    <mergeCell ref="N7:R7"/>
    <mergeCell ref="C8:G8"/>
    <mergeCell ref="H8:L8"/>
    <mergeCell ref="N8:R8"/>
    <mergeCell ref="N38:N39"/>
    <mergeCell ref="A38:A39"/>
    <mergeCell ref="C38:C39"/>
    <mergeCell ref="H38:H39"/>
    <mergeCell ref="M38:M39"/>
  </mergeCells>
  <printOptions horizontalCentered="1"/>
  <pageMargins left="0.2755905511811024" right="0.1968503937007874" top="0.984251968503937" bottom="0.5118110236220472" header="0.2755905511811024" footer="0.5118110236220472"/>
  <pageSetup fitToHeight="1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K37"/>
  <sheetViews>
    <sheetView showZeros="0" view="pageBreakPreview" zoomScale="75" zoomScaleSheetLayoutView="75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34.125" style="1" customWidth="1"/>
    <col min="3" max="3" width="10.25390625" style="1" hidden="1" customWidth="1"/>
    <col min="4" max="5" width="5.625" style="1" hidden="1" customWidth="1"/>
    <col min="6" max="6" width="10.125" style="1" hidden="1" customWidth="1"/>
    <col min="7" max="7" width="5.625" style="1" hidden="1" customWidth="1"/>
    <col min="8" max="8" width="10.25390625" style="1" customWidth="1"/>
    <col min="9" max="10" width="5.625" style="1" customWidth="1"/>
    <col min="11" max="11" width="10.125" style="1" customWidth="1"/>
    <col min="12" max="12" width="5.625" style="1" customWidth="1"/>
    <col min="13" max="13" width="9.00390625" style="1" hidden="1" customWidth="1"/>
    <col min="14" max="15" width="5.375" style="1" hidden="1" customWidth="1"/>
    <col min="16" max="16" width="9.00390625" style="1" hidden="1" customWidth="1"/>
    <col min="17" max="17" width="5.375" style="1" hidden="1" customWidth="1"/>
    <col min="18" max="18" width="10.25390625" style="1" hidden="1" customWidth="1"/>
    <col min="19" max="20" width="5.625" style="1" hidden="1" customWidth="1"/>
    <col min="21" max="21" width="10.125" style="1" hidden="1" customWidth="1"/>
    <col min="22" max="22" width="5.625" style="1" hidden="1" customWidth="1"/>
    <col min="23" max="23" width="10.25390625" style="1" hidden="1" customWidth="1"/>
    <col min="24" max="25" width="5.625" style="1" hidden="1" customWidth="1"/>
    <col min="26" max="26" width="10.125" style="1" hidden="1" customWidth="1"/>
    <col min="27" max="27" width="5.625" style="1" hidden="1" customWidth="1"/>
    <col min="28" max="28" width="10.25390625" style="1" hidden="1" customWidth="1"/>
    <col min="29" max="30" width="5.625" style="1" hidden="1" customWidth="1"/>
    <col min="31" max="31" width="10.125" style="1" hidden="1" customWidth="1"/>
    <col min="32" max="32" width="5.625" style="1" hidden="1" customWidth="1"/>
    <col min="33" max="33" width="10.25390625" style="1" hidden="1" customWidth="1"/>
    <col min="34" max="35" width="5.625" style="1" hidden="1" customWidth="1"/>
    <col min="36" max="36" width="10.125" style="1" hidden="1" customWidth="1"/>
    <col min="37" max="37" width="5.625" style="1" hidden="1" customWidth="1"/>
    <col min="38" max="48" width="3.00390625" style="1" customWidth="1"/>
    <col min="49" max="16384" width="1.37890625" style="1" customWidth="1"/>
  </cols>
  <sheetData>
    <row r="1" spans="1:35" ht="15.75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  <c r="L1" s="3" t="s">
        <v>471</v>
      </c>
      <c r="R1" s="2"/>
      <c r="S1" s="2"/>
      <c r="T1" s="2"/>
      <c r="V1" s="3" t="s">
        <v>471</v>
      </c>
      <c r="W1" s="2"/>
      <c r="X1" s="2"/>
      <c r="Y1" s="2"/>
      <c r="AB1" s="2"/>
      <c r="AC1" s="2"/>
      <c r="AD1" s="2"/>
      <c r="AG1" s="2"/>
      <c r="AH1" s="2"/>
      <c r="AI1" s="2"/>
    </row>
    <row r="2" spans="1:37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12" s="22" customFormat="1" ht="33" customHeight="1">
      <c r="A3" s="409" t="s">
        <v>346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</row>
    <row r="4" spans="1:37" ht="16.5" thickBot="1">
      <c r="A4" s="2"/>
      <c r="B4" s="2"/>
      <c r="C4" s="2"/>
      <c r="D4" s="2"/>
      <c r="E4" s="2"/>
      <c r="F4" s="2"/>
      <c r="G4" s="2"/>
      <c r="H4" s="2"/>
      <c r="I4" s="2"/>
      <c r="J4" s="2"/>
      <c r="L4" s="2"/>
      <c r="R4" s="2"/>
      <c r="S4" s="2"/>
      <c r="T4" s="2"/>
      <c r="V4" s="2"/>
      <c r="W4" s="2"/>
      <c r="X4" s="2"/>
      <c r="Y4" s="2"/>
      <c r="AA4" s="2"/>
      <c r="AB4" s="2"/>
      <c r="AC4" s="2"/>
      <c r="AD4" s="2"/>
      <c r="AF4" s="2"/>
      <c r="AG4" s="2"/>
      <c r="AH4" s="2"/>
      <c r="AI4" s="2"/>
      <c r="AK4" s="2"/>
    </row>
    <row r="5" spans="1:37" ht="15.75">
      <c r="A5" s="137" t="s">
        <v>399</v>
      </c>
      <c r="B5" s="162" t="s">
        <v>400</v>
      </c>
      <c r="C5" s="405" t="s">
        <v>370</v>
      </c>
      <c r="D5" s="406"/>
      <c r="E5" s="406"/>
      <c r="F5" s="406"/>
      <c r="G5" s="407"/>
      <c r="H5" s="405" t="s">
        <v>371</v>
      </c>
      <c r="I5" s="406"/>
      <c r="J5" s="406"/>
      <c r="K5" s="406"/>
      <c r="L5" s="407"/>
      <c r="M5" s="405" t="s">
        <v>372</v>
      </c>
      <c r="N5" s="406"/>
      <c r="O5" s="406"/>
      <c r="P5" s="406"/>
      <c r="Q5" s="407"/>
      <c r="R5" s="405" t="s">
        <v>467</v>
      </c>
      <c r="S5" s="406"/>
      <c r="T5" s="406"/>
      <c r="U5" s="406"/>
      <c r="V5" s="407"/>
      <c r="W5" s="405" t="s">
        <v>468</v>
      </c>
      <c r="X5" s="406"/>
      <c r="Y5" s="406"/>
      <c r="Z5" s="406"/>
      <c r="AA5" s="407"/>
      <c r="AB5" s="405" t="s">
        <v>469</v>
      </c>
      <c r="AC5" s="406"/>
      <c r="AD5" s="406"/>
      <c r="AE5" s="406"/>
      <c r="AF5" s="407"/>
      <c r="AG5" s="405" t="s">
        <v>470</v>
      </c>
      <c r="AH5" s="406"/>
      <c r="AI5" s="406"/>
      <c r="AJ5" s="406"/>
      <c r="AK5" s="407"/>
    </row>
    <row r="6" spans="1:37" ht="16.5" thickBot="1">
      <c r="A6" s="124" t="s">
        <v>404</v>
      </c>
      <c r="B6" s="112"/>
      <c r="C6" s="165" t="s">
        <v>28</v>
      </c>
      <c r="D6" s="166" t="s">
        <v>29</v>
      </c>
      <c r="E6" s="166" t="s">
        <v>30</v>
      </c>
      <c r="F6" s="166" t="s">
        <v>31</v>
      </c>
      <c r="G6" s="167" t="s">
        <v>32</v>
      </c>
      <c r="H6" s="165" t="s">
        <v>28</v>
      </c>
      <c r="I6" s="166" t="s">
        <v>29</v>
      </c>
      <c r="J6" s="166" t="s">
        <v>30</v>
      </c>
      <c r="K6" s="166" t="s">
        <v>31</v>
      </c>
      <c r="L6" s="167" t="s">
        <v>32</v>
      </c>
      <c r="M6" s="165" t="s">
        <v>28</v>
      </c>
      <c r="N6" s="166" t="s">
        <v>29</v>
      </c>
      <c r="O6" s="166" t="s">
        <v>30</v>
      </c>
      <c r="P6" s="166" t="s">
        <v>31</v>
      </c>
      <c r="Q6" s="167" t="s">
        <v>32</v>
      </c>
      <c r="R6" s="165" t="s">
        <v>28</v>
      </c>
      <c r="S6" s="166" t="s">
        <v>29</v>
      </c>
      <c r="T6" s="166" t="s">
        <v>30</v>
      </c>
      <c r="U6" s="166" t="s">
        <v>31</v>
      </c>
      <c r="V6" s="167" t="s">
        <v>32</v>
      </c>
      <c r="W6" s="165" t="s">
        <v>28</v>
      </c>
      <c r="X6" s="166" t="s">
        <v>29</v>
      </c>
      <c r="Y6" s="166" t="s">
        <v>30</v>
      </c>
      <c r="Z6" s="166" t="s">
        <v>31</v>
      </c>
      <c r="AA6" s="167" t="s">
        <v>32</v>
      </c>
      <c r="AB6" s="165" t="s">
        <v>28</v>
      </c>
      <c r="AC6" s="166" t="s">
        <v>29</v>
      </c>
      <c r="AD6" s="166" t="s">
        <v>30</v>
      </c>
      <c r="AE6" s="166" t="s">
        <v>31</v>
      </c>
      <c r="AF6" s="167" t="s">
        <v>32</v>
      </c>
      <c r="AG6" s="165" t="s">
        <v>28</v>
      </c>
      <c r="AH6" s="166" t="s">
        <v>29</v>
      </c>
      <c r="AI6" s="166" t="s">
        <v>30</v>
      </c>
      <c r="AJ6" s="166" t="s">
        <v>31</v>
      </c>
      <c r="AK6" s="167" t="s">
        <v>32</v>
      </c>
    </row>
    <row r="7" spans="1:37" ht="15.75">
      <c r="A7" s="110">
        <v>1</v>
      </c>
      <c r="B7" s="110">
        <v>2</v>
      </c>
      <c r="C7" s="163">
        <v>3</v>
      </c>
      <c r="D7" s="72">
        <v>4</v>
      </c>
      <c r="E7" s="72">
        <v>5</v>
      </c>
      <c r="F7" s="72">
        <v>6</v>
      </c>
      <c r="G7" s="164">
        <v>7</v>
      </c>
      <c r="H7" s="163">
        <v>8</v>
      </c>
      <c r="I7" s="72">
        <v>9</v>
      </c>
      <c r="J7" s="72">
        <v>10</v>
      </c>
      <c r="K7" s="72">
        <v>11</v>
      </c>
      <c r="L7" s="164">
        <v>12</v>
      </c>
      <c r="M7" s="163">
        <v>13</v>
      </c>
      <c r="N7" s="72">
        <v>14</v>
      </c>
      <c r="O7" s="72">
        <v>15</v>
      </c>
      <c r="P7" s="72">
        <v>16</v>
      </c>
      <c r="Q7" s="164">
        <v>17</v>
      </c>
      <c r="R7" s="163">
        <v>8</v>
      </c>
      <c r="S7" s="72">
        <v>9</v>
      </c>
      <c r="T7" s="72">
        <v>10</v>
      </c>
      <c r="U7" s="72">
        <v>11</v>
      </c>
      <c r="V7" s="164">
        <v>12</v>
      </c>
      <c r="W7" s="163">
        <v>8</v>
      </c>
      <c r="X7" s="72">
        <v>9</v>
      </c>
      <c r="Y7" s="72">
        <v>10</v>
      </c>
      <c r="Z7" s="72">
        <v>11</v>
      </c>
      <c r="AA7" s="164">
        <v>12</v>
      </c>
      <c r="AB7" s="163">
        <v>8</v>
      </c>
      <c r="AC7" s="72">
        <v>9</v>
      </c>
      <c r="AD7" s="72">
        <v>10</v>
      </c>
      <c r="AE7" s="72">
        <v>11</v>
      </c>
      <c r="AF7" s="164">
        <v>12</v>
      </c>
      <c r="AG7" s="163">
        <v>8</v>
      </c>
      <c r="AH7" s="72">
        <v>9</v>
      </c>
      <c r="AI7" s="72">
        <v>10</v>
      </c>
      <c r="AJ7" s="72">
        <v>11</v>
      </c>
      <c r="AK7" s="164">
        <v>12</v>
      </c>
    </row>
    <row r="8" spans="1:37" ht="31.5">
      <c r="A8" s="108" t="s">
        <v>406</v>
      </c>
      <c r="B8" s="355" t="s">
        <v>58</v>
      </c>
      <c r="C8" s="95">
        <v>15.110865</v>
      </c>
      <c r="D8" s="11"/>
      <c r="E8" s="11"/>
      <c r="F8" s="11">
        <v>15.110865</v>
      </c>
      <c r="G8" s="80"/>
      <c r="H8" s="95">
        <v>23.21813</v>
      </c>
      <c r="I8" s="11"/>
      <c r="J8" s="11"/>
      <c r="K8" s="11">
        <v>23.21813</v>
      </c>
      <c r="L8" s="80">
        <v>0</v>
      </c>
      <c r="M8" s="95">
        <v>23.21813</v>
      </c>
      <c r="N8" s="11"/>
      <c r="O8" s="11"/>
      <c r="P8" s="11">
        <v>23.21813</v>
      </c>
      <c r="Q8" s="80">
        <v>0</v>
      </c>
      <c r="R8" s="95">
        <v>23.21813</v>
      </c>
      <c r="S8" s="11"/>
      <c r="T8" s="11"/>
      <c r="U8" s="11">
        <v>23.21813</v>
      </c>
      <c r="V8" s="80">
        <v>0</v>
      </c>
      <c r="W8" s="95">
        <v>23.21813</v>
      </c>
      <c r="X8" s="11"/>
      <c r="Y8" s="11"/>
      <c r="Z8" s="11">
        <v>23.21813</v>
      </c>
      <c r="AA8" s="80">
        <v>0</v>
      </c>
      <c r="AB8" s="95">
        <v>23.21813</v>
      </c>
      <c r="AC8" s="11"/>
      <c r="AD8" s="11"/>
      <c r="AE8" s="11">
        <v>23.21813</v>
      </c>
      <c r="AF8" s="80">
        <v>0</v>
      </c>
      <c r="AG8" s="95">
        <v>23.21813</v>
      </c>
      <c r="AH8" s="11"/>
      <c r="AI8" s="11"/>
      <c r="AJ8" s="11">
        <v>23.21813</v>
      </c>
      <c r="AK8" s="80">
        <v>0</v>
      </c>
    </row>
    <row r="9" spans="1:37" ht="15.75">
      <c r="A9" s="108" t="s">
        <v>410</v>
      </c>
      <c r="B9" s="355" t="s">
        <v>59</v>
      </c>
      <c r="C9" s="95"/>
      <c r="D9" s="11"/>
      <c r="E9" s="11"/>
      <c r="F9" s="11"/>
      <c r="G9" s="80"/>
      <c r="H9" s="95"/>
      <c r="I9" s="11"/>
      <c r="J9" s="11"/>
      <c r="K9" s="11"/>
      <c r="L9" s="80">
        <v>0</v>
      </c>
      <c r="M9" s="95"/>
      <c r="N9" s="11"/>
      <c r="O9" s="11"/>
      <c r="P9" s="11"/>
      <c r="Q9" s="80">
        <v>0</v>
      </c>
      <c r="R9" s="95"/>
      <c r="S9" s="11"/>
      <c r="T9" s="11"/>
      <c r="U9" s="11"/>
      <c r="V9" s="80">
        <v>0</v>
      </c>
      <c r="W9" s="95"/>
      <c r="X9" s="11"/>
      <c r="Y9" s="11"/>
      <c r="Z9" s="11"/>
      <c r="AA9" s="80">
        <v>0</v>
      </c>
      <c r="AB9" s="95"/>
      <c r="AC9" s="11"/>
      <c r="AD9" s="11"/>
      <c r="AE9" s="11"/>
      <c r="AF9" s="80">
        <v>0</v>
      </c>
      <c r="AG9" s="95"/>
      <c r="AH9" s="11"/>
      <c r="AI9" s="11"/>
      <c r="AJ9" s="11"/>
      <c r="AK9" s="80">
        <v>0</v>
      </c>
    </row>
    <row r="10" spans="1:37" ht="15.75">
      <c r="A10" s="108"/>
      <c r="B10" s="355" t="s">
        <v>35</v>
      </c>
      <c r="C10" s="95"/>
      <c r="D10" s="11"/>
      <c r="E10" s="11"/>
      <c r="F10" s="11"/>
      <c r="G10" s="80"/>
      <c r="H10" s="95"/>
      <c r="I10" s="11"/>
      <c r="J10" s="11"/>
      <c r="K10" s="11"/>
      <c r="L10" s="80"/>
      <c r="M10" s="95"/>
      <c r="N10" s="11"/>
      <c r="O10" s="11"/>
      <c r="P10" s="11"/>
      <c r="Q10" s="80"/>
      <c r="R10" s="95"/>
      <c r="S10" s="11"/>
      <c r="T10" s="11"/>
      <c r="U10" s="11"/>
      <c r="V10" s="80"/>
      <c r="W10" s="95"/>
      <c r="X10" s="11"/>
      <c r="Y10" s="11"/>
      <c r="Z10" s="11"/>
      <c r="AA10" s="80"/>
      <c r="AB10" s="95"/>
      <c r="AC10" s="11"/>
      <c r="AD10" s="11"/>
      <c r="AE10" s="11"/>
      <c r="AF10" s="80"/>
      <c r="AG10" s="95"/>
      <c r="AH10" s="11"/>
      <c r="AI10" s="11"/>
      <c r="AJ10" s="11"/>
      <c r="AK10" s="80"/>
    </row>
    <row r="11" spans="1:37" ht="15.75">
      <c r="A11" s="108"/>
      <c r="B11" s="355" t="s">
        <v>29</v>
      </c>
      <c r="C11" s="95"/>
      <c r="D11" s="11"/>
      <c r="E11" s="20"/>
      <c r="F11" s="11"/>
      <c r="G11" s="80"/>
      <c r="H11" s="95"/>
      <c r="I11" s="11"/>
      <c r="J11" s="11"/>
      <c r="K11" s="11"/>
      <c r="L11" s="80"/>
      <c r="M11" s="95"/>
      <c r="N11" s="11"/>
      <c r="O11" s="11"/>
      <c r="P11" s="11"/>
      <c r="Q11" s="80"/>
      <c r="R11" s="95"/>
      <c r="S11" s="11"/>
      <c r="T11" s="11"/>
      <c r="U11" s="11"/>
      <c r="V11" s="80"/>
      <c r="W11" s="95"/>
      <c r="X11" s="11"/>
      <c r="Y11" s="11"/>
      <c r="Z11" s="11"/>
      <c r="AA11" s="80"/>
      <c r="AB11" s="95"/>
      <c r="AC11" s="11"/>
      <c r="AD11" s="11"/>
      <c r="AE11" s="11"/>
      <c r="AF11" s="80"/>
      <c r="AG11" s="95"/>
      <c r="AH11" s="11"/>
      <c r="AI11" s="11"/>
      <c r="AJ11" s="11"/>
      <c r="AK11" s="80"/>
    </row>
    <row r="12" spans="1:37" ht="15.75">
      <c r="A12" s="108"/>
      <c r="B12" s="355" t="s">
        <v>30</v>
      </c>
      <c r="C12" s="95"/>
      <c r="D12" s="11"/>
      <c r="E12" s="11"/>
      <c r="F12" s="11"/>
      <c r="G12" s="80"/>
      <c r="H12" s="95"/>
      <c r="I12" s="11"/>
      <c r="J12" s="11"/>
      <c r="K12" s="11"/>
      <c r="L12" s="80"/>
      <c r="M12" s="95"/>
      <c r="N12" s="11"/>
      <c r="O12" s="11"/>
      <c r="P12" s="11"/>
      <c r="Q12" s="80"/>
      <c r="R12" s="95"/>
      <c r="S12" s="11"/>
      <c r="T12" s="11"/>
      <c r="U12" s="11"/>
      <c r="V12" s="80"/>
      <c r="W12" s="95"/>
      <c r="X12" s="11"/>
      <c r="Y12" s="11"/>
      <c r="Z12" s="11"/>
      <c r="AA12" s="80"/>
      <c r="AB12" s="95"/>
      <c r="AC12" s="11"/>
      <c r="AD12" s="11"/>
      <c r="AE12" s="11"/>
      <c r="AF12" s="80"/>
      <c r="AG12" s="95"/>
      <c r="AH12" s="11"/>
      <c r="AI12" s="11"/>
      <c r="AJ12" s="11"/>
      <c r="AK12" s="80"/>
    </row>
    <row r="13" spans="1:37" ht="15.75">
      <c r="A13" s="108"/>
      <c r="B13" s="355" t="s">
        <v>31</v>
      </c>
      <c r="C13" s="95"/>
      <c r="D13" s="11"/>
      <c r="E13" s="11"/>
      <c r="F13" s="11"/>
      <c r="G13" s="80"/>
      <c r="H13" s="95"/>
      <c r="I13" s="11"/>
      <c r="J13" s="11"/>
      <c r="K13" s="11"/>
      <c r="L13" s="80">
        <v>0</v>
      </c>
      <c r="M13" s="95"/>
      <c r="N13" s="11"/>
      <c r="O13" s="11"/>
      <c r="P13" s="11"/>
      <c r="Q13" s="80">
        <v>0</v>
      </c>
      <c r="R13" s="95"/>
      <c r="S13" s="11"/>
      <c r="T13" s="11"/>
      <c r="U13" s="11"/>
      <c r="V13" s="80">
        <v>0</v>
      </c>
      <c r="W13" s="95"/>
      <c r="X13" s="11"/>
      <c r="Y13" s="11"/>
      <c r="Z13" s="11"/>
      <c r="AA13" s="80">
        <v>0</v>
      </c>
      <c r="AB13" s="95"/>
      <c r="AC13" s="11"/>
      <c r="AD13" s="11"/>
      <c r="AE13" s="11"/>
      <c r="AF13" s="80">
        <v>0</v>
      </c>
      <c r="AG13" s="95"/>
      <c r="AH13" s="11"/>
      <c r="AI13" s="11"/>
      <c r="AJ13" s="11"/>
      <c r="AK13" s="80">
        <v>0</v>
      </c>
    </row>
    <row r="14" spans="1:37" ht="15.75">
      <c r="A14" s="108" t="s">
        <v>412</v>
      </c>
      <c r="B14" s="356" t="s">
        <v>60</v>
      </c>
      <c r="C14" s="95"/>
      <c r="D14" s="11"/>
      <c r="E14" s="11"/>
      <c r="F14" s="11"/>
      <c r="G14" s="80"/>
      <c r="H14" s="95"/>
      <c r="I14" s="11"/>
      <c r="J14" s="11"/>
      <c r="K14" s="11"/>
      <c r="L14" s="80"/>
      <c r="M14" s="95"/>
      <c r="N14" s="11"/>
      <c r="O14" s="11"/>
      <c r="P14" s="11"/>
      <c r="Q14" s="80"/>
      <c r="R14" s="95"/>
      <c r="S14" s="11"/>
      <c r="T14" s="11"/>
      <c r="U14" s="11"/>
      <c r="V14" s="80"/>
      <c r="W14" s="95"/>
      <c r="X14" s="11"/>
      <c r="Y14" s="11"/>
      <c r="Z14" s="11"/>
      <c r="AA14" s="80"/>
      <c r="AB14" s="95"/>
      <c r="AC14" s="11"/>
      <c r="AD14" s="11"/>
      <c r="AE14" s="11"/>
      <c r="AF14" s="80"/>
      <c r="AG14" s="95"/>
      <c r="AH14" s="11"/>
      <c r="AI14" s="11"/>
      <c r="AJ14" s="11"/>
      <c r="AK14" s="80"/>
    </row>
    <row r="15" spans="1:37" ht="30.75" customHeight="1">
      <c r="A15" s="408"/>
      <c r="B15" s="360" t="s">
        <v>384</v>
      </c>
      <c r="C15" s="404"/>
      <c r="D15" s="421"/>
      <c r="E15" s="421"/>
      <c r="F15" s="421"/>
      <c r="G15" s="403"/>
      <c r="H15" s="404"/>
      <c r="I15" s="421"/>
      <c r="J15" s="421"/>
      <c r="K15" s="421"/>
      <c r="L15" s="403"/>
      <c r="M15" s="404"/>
      <c r="N15" s="421"/>
      <c r="O15" s="421"/>
      <c r="P15" s="421"/>
      <c r="Q15" s="403"/>
      <c r="R15" s="404"/>
      <c r="S15" s="421"/>
      <c r="T15" s="421"/>
      <c r="U15" s="421"/>
      <c r="V15" s="403"/>
      <c r="W15" s="404"/>
      <c r="X15" s="421"/>
      <c r="Y15" s="421"/>
      <c r="Z15" s="421"/>
      <c r="AA15" s="403"/>
      <c r="AB15" s="404"/>
      <c r="AC15" s="421"/>
      <c r="AD15" s="421"/>
      <c r="AE15" s="421"/>
      <c r="AF15" s="403"/>
      <c r="AG15" s="404"/>
      <c r="AH15" s="421"/>
      <c r="AI15" s="421"/>
      <c r="AJ15" s="421"/>
      <c r="AK15" s="403"/>
    </row>
    <row r="16" spans="1:37" ht="1.5" customHeight="1" hidden="1">
      <c r="A16" s="408"/>
      <c r="B16" s="357"/>
      <c r="C16" s="404"/>
      <c r="D16" s="421"/>
      <c r="E16" s="421"/>
      <c r="F16" s="421"/>
      <c r="G16" s="403"/>
      <c r="H16" s="404"/>
      <c r="I16" s="421"/>
      <c r="J16" s="421"/>
      <c r="K16" s="421"/>
      <c r="L16" s="403"/>
      <c r="M16" s="404"/>
      <c r="N16" s="421"/>
      <c r="O16" s="421"/>
      <c r="P16" s="421"/>
      <c r="Q16" s="403"/>
      <c r="R16" s="404"/>
      <c r="S16" s="421"/>
      <c r="T16" s="421"/>
      <c r="U16" s="421"/>
      <c r="V16" s="403"/>
      <c r="W16" s="404"/>
      <c r="X16" s="421"/>
      <c r="Y16" s="421"/>
      <c r="Z16" s="421"/>
      <c r="AA16" s="403"/>
      <c r="AB16" s="404"/>
      <c r="AC16" s="421"/>
      <c r="AD16" s="421"/>
      <c r="AE16" s="421"/>
      <c r="AF16" s="403"/>
      <c r="AG16" s="404"/>
      <c r="AH16" s="421"/>
      <c r="AI16" s="421"/>
      <c r="AJ16" s="421"/>
      <c r="AK16" s="403"/>
    </row>
    <row r="17" spans="1:37" ht="15.75">
      <c r="A17" s="108"/>
      <c r="B17" s="357" t="s">
        <v>61</v>
      </c>
      <c r="C17" s="95">
        <v>15.110865</v>
      </c>
      <c r="D17" s="11"/>
      <c r="E17" s="11"/>
      <c r="F17" s="11">
        <v>15.110865</v>
      </c>
      <c r="G17" s="80"/>
      <c r="H17" s="95">
        <v>23.21813</v>
      </c>
      <c r="I17" s="11"/>
      <c r="J17" s="11"/>
      <c r="K17" s="11">
        <v>23.21813</v>
      </c>
      <c r="L17" s="80"/>
      <c r="M17" s="95">
        <v>23.21813</v>
      </c>
      <c r="N17" s="11"/>
      <c r="O17" s="11"/>
      <c r="P17" s="11">
        <v>23.21813</v>
      </c>
      <c r="Q17" s="80"/>
      <c r="R17" s="95">
        <v>23.21813</v>
      </c>
      <c r="S17" s="11"/>
      <c r="T17" s="11"/>
      <c r="U17" s="11">
        <v>23.21813</v>
      </c>
      <c r="V17" s="80"/>
      <c r="W17" s="95">
        <v>23.21813</v>
      </c>
      <c r="X17" s="11"/>
      <c r="Y17" s="11"/>
      <c r="Z17" s="11">
        <v>23.21813</v>
      </c>
      <c r="AA17" s="80"/>
      <c r="AB17" s="95">
        <v>23.21813</v>
      </c>
      <c r="AC17" s="11"/>
      <c r="AD17" s="11"/>
      <c r="AE17" s="11">
        <v>23.21813</v>
      </c>
      <c r="AF17" s="80"/>
      <c r="AG17" s="95">
        <v>23.21813</v>
      </c>
      <c r="AH17" s="11"/>
      <c r="AI17" s="11"/>
      <c r="AJ17" s="11">
        <v>23.21813</v>
      </c>
      <c r="AK17" s="80"/>
    </row>
    <row r="18" spans="1:37" ht="15.75">
      <c r="A18" s="108" t="s">
        <v>420</v>
      </c>
      <c r="B18" s="355" t="s">
        <v>421</v>
      </c>
      <c r="C18" s="96">
        <v>0</v>
      </c>
      <c r="D18" s="36"/>
      <c r="E18" s="36"/>
      <c r="F18" s="36">
        <v>0</v>
      </c>
      <c r="G18" s="97"/>
      <c r="H18" s="96">
        <v>0</v>
      </c>
      <c r="I18" s="36"/>
      <c r="J18" s="36"/>
      <c r="K18" s="36">
        <v>0</v>
      </c>
      <c r="L18" s="97">
        <v>0</v>
      </c>
      <c r="M18" s="96">
        <v>0</v>
      </c>
      <c r="N18" s="36"/>
      <c r="O18" s="36"/>
      <c r="P18" s="36">
        <v>0</v>
      </c>
      <c r="Q18" s="97">
        <v>0</v>
      </c>
      <c r="R18" s="96">
        <v>0</v>
      </c>
      <c r="S18" s="36"/>
      <c r="T18" s="36"/>
      <c r="U18" s="36">
        <v>0</v>
      </c>
      <c r="V18" s="97">
        <v>0</v>
      </c>
      <c r="W18" s="96">
        <v>0</v>
      </c>
      <c r="X18" s="36"/>
      <c r="Y18" s="36"/>
      <c r="Z18" s="36">
        <v>0</v>
      </c>
      <c r="AA18" s="97">
        <v>0</v>
      </c>
      <c r="AB18" s="96">
        <v>0</v>
      </c>
      <c r="AC18" s="36"/>
      <c r="AD18" s="36"/>
      <c r="AE18" s="36">
        <v>0</v>
      </c>
      <c r="AF18" s="97">
        <v>0</v>
      </c>
      <c r="AG18" s="96">
        <v>0</v>
      </c>
      <c r="AH18" s="36"/>
      <c r="AI18" s="36"/>
      <c r="AJ18" s="36">
        <v>0</v>
      </c>
      <c r="AK18" s="97">
        <v>0</v>
      </c>
    </row>
    <row r="19" spans="1:37" ht="15.75">
      <c r="A19" s="108"/>
      <c r="B19" s="356" t="s">
        <v>62</v>
      </c>
      <c r="C19" s="95"/>
      <c r="D19" s="11"/>
      <c r="E19" s="11"/>
      <c r="F19" s="11"/>
      <c r="G19" s="80"/>
      <c r="H19" s="95"/>
      <c r="I19" s="11"/>
      <c r="J19" s="11"/>
      <c r="K19" s="11"/>
      <c r="L19" s="80"/>
      <c r="M19" s="95"/>
      <c r="N19" s="11"/>
      <c r="O19" s="11"/>
      <c r="P19" s="11"/>
      <c r="Q19" s="80"/>
      <c r="R19" s="95"/>
      <c r="S19" s="11"/>
      <c r="T19" s="11"/>
      <c r="U19" s="11"/>
      <c r="V19" s="80"/>
      <c r="W19" s="95"/>
      <c r="X19" s="11"/>
      <c r="Y19" s="11"/>
      <c r="Z19" s="11"/>
      <c r="AA19" s="80"/>
      <c r="AB19" s="95"/>
      <c r="AC19" s="11"/>
      <c r="AD19" s="11"/>
      <c r="AE19" s="11"/>
      <c r="AF19" s="80"/>
      <c r="AG19" s="95"/>
      <c r="AH19" s="11"/>
      <c r="AI19" s="11"/>
      <c r="AJ19" s="11"/>
      <c r="AK19" s="80"/>
    </row>
    <row r="20" spans="1:37" ht="29.25" customHeight="1">
      <c r="A20" s="408" t="s">
        <v>422</v>
      </c>
      <c r="B20" s="356" t="s">
        <v>385</v>
      </c>
      <c r="C20" s="404"/>
      <c r="D20" s="421"/>
      <c r="E20" s="421"/>
      <c r="F20" s="421"/>
      <c r="G20" s="403"/>
      <c r="H20" s="404"/>
      <c r="I20" s="421"/>
      <c r="J20" s="421"/>
      <c r="K20" s="421"/>
      <c r="L20" s="403"/>
      <c r="M20" s="404"/>
      <c r="N20" s="421"/>
      <c r="O20" s="421"/>
      <c r="P20" s="421"/>
      <c r="Q20" s="403"/>
      <c r="R20" s="404"/>
      <c r="S20" s="421"/>
      <c r="T20" s="421"/>
      <c r="U20" s="421"/>
      <c r="V20" s="403"/>
      <c r="W20" s="404"/>
      <c r="X20" s="421"/>
      <c r="Y20" s="421"/>
      <c r="Z20" s="421"/>
      <c r="AA20" s="403"/>
      <c r="AB20" s="404"/>
      <c r="AC20" s="421"/>
      <c r="AD20" s="421"/>
      <c r="AE20" s="421"/>
      <c r="AF20" s="403"/>
      <c r="AG20" s="404"/>
      <c r="AH20" s="421"/>
      <c r="AI20" s="421"/>
      <c r="AJ20" s="421"/>
      <c r="AK20" s="403"/>
    </row>
    <row r="21" spans="1:37" ht="15.75" customHeight="1" hidden="1">
      <c r="A21" s="408"/>
      <c r="B21" s="358"/>
      <c r="C21" s="404"/>
      <c r="D21" s="421"/>
      <c r="E21" s="421"/>
      <c r="F21" s="421"/>
      <c r="G21" s="403"/>
      <c r="H21" s="404"/>
      <c r="I21" s="421"/>
      <c r="J21" s="421"/>
      <c r="K21" s="421"/>
      <c r="L21" s="403"/>
      <c r="M21" s="404"/>
      <c r="N21" s="421"/>
      <c r="O21" s="421"/>
      <c r="P21" s="421"/>
      <c r="Q21" s="403"/>
      <c r="R21" s="404"/>
      <c r="S21" s="421"/>
      <c r="T21" s="421"/>
      <c r="U21" s="421"/>
      <c r="V21" s="403"/>
      <c r="W21" s="404"/>
      <c r="X21" s="421"/>
      <c r="Y21" s="421"/>
      <c r="Z21" s="421"/>
      <c r="AA21" s="403"/>
      <c r="AB21" s="404"/>
      <c r="AC21" s="421"/>
      <c r="AD21" s="421"/>
      <c r="AE21" s="421"/>
      <c r="AF21" s="403"/>
      <c r="AG21" s="404"/>
      <c r="AH21" s="421"/>
      <c r="AI21" s="421"/>
      <c r="AJ21" s="421"/>
      <c r="AK21" s="403"/>
    </row>
    <row r="22" spans="1:37" ht="15.75">
      <c r="A22" s="408" t="s">
        <v>425</v>
      </c>
      <c r="B22" s="356" t="s">
        <v>426</v>
      </c>
      <c r="C22" s="404">
        <v>15.110865</v>
      </c>
      <c r="D22" s="421"/>
      <c r="E22" s="421"/>
      <c r="F22" s="421">
        <v>15.110865</v>
      </c>
      <c r="G22" s="403"/>
      <c r="H22" s="404">
        <v>23.21813</v>
      </c>
      <c r="I22" s="421"/>
      <c r="J22" s="421"/>
      <c r="K22" s="421">
        <v>23.21813</v>
      </c>
      <c r="L22" s="403">
        <v>0</v>
      </c>
      <c r="M22" s="404">
        <v>23.21813</v>
      </c>
      <c r="N22" s="421"/>
      <c r="O22" s="421"/>
      <c r="P22" s="421">
        <v>23.21813</v>
      </c>
      <c r="Q22" s="403">
        <v>0</v>
      </c>
      <c r="R22" s="404">
        <v>23.21813</v>
      </c>
      <c r="S22" s="421"/>
      <c r="T22" s="421"/>
      <c r="U22" s="421">
        <v>23.21813</v>
      </c>
      <c r="V22" s="403">
        <v>0</v>
      </c>
      <c r="W22" s="404">
        <v>23.21813</v>
      </c>
      <c r="X22" s="421"/>
      <c r="Y22" s="421"/>
      <c r="Z22" s="421">
        <v>23.21813</v>
      </c>
      <c r="AA22" s="403">
        <v>0</v>
      </c>
      <c r="AB22" s="404">
        <v>23.21813</v>
      </c>
      <c r="AC22" s="421"/>
      <c r="AD22" s="421"/>
      <c r="AE22" s="421">
        <v>23.21813</v>
      </c>
      <c r="AF22" s="403">
        <v>0</v>
      </c>
      <c r="AG22" s="404">
        <v>23.21813</v>
      </c>
      <c r="AH22" s="421"/>
      <c r="AI22" s="421"/>
      <c r="AJ22" s="421">
        <v>23.21813</v>
      </c>
      <c r="AK22" s="403">
        <v>0</v>
      </c>
    </row>
    <row r="23" spans="1:37" ht="15.75">
      <c r="A23" s="408"/>
      <c r="B23" s="357" t="s">
        <v>64</v>
      </c>
      <c r="C23" s="404"/>
      <c r="D23" s="421"/>
      <c r="E23" s="421"/>
      <c r="F23" s="421"/>
      <c r="G23" s="403"/>
      <c r="H23" s="404"/>
      <c r="I23" s="421"/>
      <c r="J23" s="421"/>
      <c r="K23" s="421"/>
      <c r="L23" s="403"/>
      <c r="M23" s="404"/>
      <c r="N23" s="421"/>
      <c r="O23" s="421"/>
      <c r="P23" s="421"/>
      <c r="Q23" s="403"/>
      <c r="R23" s="404"/>
      <c r="S23" s="421"/>
      <c r="T23" s="421"/>
      <c r="U23" s="421"/>
      <c r="V23" s="403"/>
      <c r="W23" s="404"/>
      <c r="X23" s="421"/>
      <c r="Y23" s="421"/>
      <c r="Z23" s="421"/>
      <c r="AA23" s="403"/>
      <c r="AB23" s="404"/>
      <c r="AC23" s="421"/>
      <c r="AD23" s="421"/>
      <c r="AE23" s="421"/>
      <c r="AF23" s="403"/>
      <c r="AG23" s="404"/>
      <c r="AH23" s="421"/>
      <c r="AI23" s="421"/>
      <c r="AJ23" s="421"/>
      <c r="AK23" s="403"/>
    </row>
    <row r="24" spans="1:37" ht="15.75">
      <c r="A24" s="408" t="s">
        <v>46</v>
      </c>
      <c r="B24" s="358" t="s">
        <v>65</v>
      </c>
      <c r="C24" s="404">
        <v>15.110865</v>
      </c>
      <c r="D24" s="421"/>
      <c r="E24" s="421"/>
      <c r="F24" s="421">
        <v>15.110865</v>
      </c>
      <c r="G24" s="403"/>
      <c r="H24" s="404">
        <v>23.21813</v>
      </c>
      <c r="I24" s="421"/>
      <c r="J24" s="421"/>
      <c r="K24" s="421">
        <v>23.21813</v>
      </c>
      <c r="L24" s="403">
        <v>0</v>
      </c>
      <c r="M24" s="404">
        <v>23.21813</v>
      </c>
      <c r="N24" s="421"/>
      <c r="O24" s="421"/>
      <c r="P24" s="421">
        <v>23.21813</v>
      </c>
      <c r="Q24" s="403">
        <v>0</v>
      </c>
      <c r="R24" s="404">
        <v>23.21813</v>
      </c>
      <c r="S24" s="421"/>
      <c r="T24" s="421"/>
      <c r="U24" s="421">
        <v>23.21813</v>
      </c>
      <c r="V24" s="403">
        <v>0</v>
      </c>
      <c r="W24" s="404">
        <v>23.21813</v>
      </c>
      <c r="X24" s="421"/>
      <c r="Y24" s="421"/>
      <c r="Z24" s="421">
        <v>23.21813</v>
      </c>
      <c r="AA24" s="403">
        <v>0</v>
      </c>
      <c r="AB24" s="404">
        <v>23.21813</v>
      </c>
      <c r="AC24" s="421"/>
      <c r="AD24" s="421"/>
      <c r="AE24" s="421">
        <v>23.21813</v>
      </c>
      <c r="AF24" s="403">
        <v>0</v>
      </c>
      <c r="AG24" s="404">
        <v>23.21813</v>
      </c>
      <c r="AH24" s="421"/>
      <c r="AI24" s="421"/>
      <c r="AJ24" s="421">
        <v>23.21813</v>
      </c>
      <c r="AK24" s="403">
        <v>0</v>
      </c>
    </row>
    <row r="25" spans="1:37" ht="15.75" customHeight="1">
      <c r="A25" s="408"/>
      <c r="B25" s="358" t="s">
        <v>66</v>
      </c>
      <c r="C25" s="404"/>
      <c r="D25" s="421"/>
      <c r="E25" s="421"/>
      <c r="F25" s="421"/>
      <c r="G25" s="403"/>
      <c r="H25" s="404"/>
      <c r="I25" s="421"/>
      <c r="J25" s="421"/>
      <c r="K25" s="421"/>
      <c r="L25" s="403"/>
      <c r="M25" s="404"/>
      <c r="N25" s="421"/>
      <c r="O25" s="421"/>
      <c r="P25" s="421"/>
      <c r="Q25" s="403"/>
      <c r="R25" s="404"/>
      <c r="S25" s="421"/>
      <c r="T25" s="421"/>
      <c r="U25" s="421"/>
      <c r="V25" s="403"/>
      <c r="W25" s="404"/>
      <c r="X25" s="421"/>
      <c r="Y25" s="421"/>
      <c r="Z25" s="421"/>
      <c r="AA25" s="403"/>
      <c r="AB25" s="404"/>
      <c r="AC25" s="421"/>
      <c r="AD25" s="421"/>
      <c r="AE25" s="421"/>
      <c r="AF25" s="403"/>
      <c r="AG25" s="404"/>
      <c r="AH25" s="421"/>
      <c r="AI25" s="421"/>
      <c r="AJ25" s="421"/>
      <c r="AK25" s="403"/>
    </row>
    <row r="26" spans="1:37" ht="31.5">
      <c r="A26" s="408"/>
      <c r="B26" s="358" t="s">
        <v>67</v>
      </c>
      <c r="C26" s="404"/>
      <c r="D26" s="421"/>
      <c r="E26" s="421"/>
      <c r="F26" s="421"/>
      <c r="G26" s="403"/>
      <c r="H26" s="404"/>
      <c r="I26" s="421"/>
      <c r="J26" s="421"/>
      <c r="K26" s="421"/>
      <c r="L26" s="403"/>
      <c r="M26" s="404"/>
      <c r="N26" s="421"/>
      <c r="O26" s="421"/>
      <c r="P26" s="421"/>
      <c r="Q26" s="403"/>
      <c r="R26" s="404"/>
      <c r="S26" s="421"/>
      <c r="T26" s="421"/>
      <c r="U26" s="421"/>
      <c r="V26" s="403"/>
      <c r="W26" s="404"/>
      <c r="X26" s="421"/>
      <c r="Y26" s="421"/>
      <c r="Z26" s="421"/>
      <c r="AA26" s="403"/>
      <c r="AB26" s="404"/>
      <c r="AC26" s="421"/>
      <c r="AD26" s="421"/>
      <c r="AE26" s="421"/>
      <c r="AF26" s="403"/>
      <c r="AG26" s="404"/>
      <c r="AH26" s="421"/>
      <c r="AI26" s="421"/>
      <c r="AJ26" s="421"/>
      <c r="AK26" s="403"/>
    </row>
    <row r="27" spans="1:37" ht="31.5">
      <c r="A27" s="408"/>
      <c r="B27" s="358" t="s">
        <v>68</v>
      </c>
      <c r="C27" s="404"/>
      <c r="D27" s="421"/>
      <c r="E27" s="421"/>
      <c r="F27" s="421"/>
      <c r="G27" s="403"/>
      <c r="H27" s="404"/>
      <c r="I27" s="421"/>
      <c r="J27" s="421"/>
      <c r="K27" s="421"/>
      <c r="L27" s="403"/>
      <c r="M27" s="404"/>
      <c r="N27" s="421"/>
      <c r="O27" s="421"/>
      <c r="P27" s="421"/>
      <c r="Q27" s="403"/>
      <c r="R27" s="404"/>
      <c r="S27" s="421"/>
      <c r="T27" s="421"/>
      <c r="U27" s="421"/>
      <c r="V27" s="403"/>
      <c r="W27" s="404"/>
      <c r="X27" s="421"/>
      <c r="Y27" s="421"/>
      <c r="Z27" s="421"/>
      <c r="AA27" s="403"/>
      <c r="AB27" s="404"/>
      <c r="AC27" s="421"/>
      <c r="AD27" s="421"/>
      <c r="AE27" s="421"/>
      <c r="AF27" s="403"/>
      <c r="AG27" s="404"/>
      <c r="AH27" s="421"/>
      <c r="AI27" s="421"/>
      <c r="AJ27" s="421"/>
      <c r="AK27" s="403"/>
    </row>
    <row r="28" spans="1:37" ht="17.25" customHeight="1">
      <c r="A28" s="408" t="s">
        <v>53</v>
      </c>
      <c r="B28" s="356" t="s">
        <v>66</v>
      </c>
      <c r="C28" s="404"/>
      <c r="D28" s="421"/>
      <c r="E28" s="421"/>
      <c r="F28" s="421"/>
      <c r="G28" s="403"/>
      <c r="H28" s="404"/>
      <c r="I28" s="421"/>
      <c r="J28" s="421"/>
      <c r="K28" s="421"/>
      <c r="L28" s="403"/>
      <c r="M28" s="404"/>
      <c r="N28" s="421"/>
      <c r="O28" s="421"/>
      <c r="P28" s="421"/>
      <c r="Q28" s="403"/>
      <c r="R28" s="404"/>
      <c r="S28" s="421"/>
      <c r="T28" s="421"/>
      <c r="U28" s="421"/>
      <c r="V28" s="403"/>
      <c r="W28" s="404"/>
      <c r="X28" s="421"/>
      <c r="Y28" s="421"/>
      <c r="Z28" s="421"/>
      <c r="AA28" s="403"/>
      <c r="AB28" s="404"/>
      <c r="AC28" s="421"/>
      <c r="AD28" s="421"/>
      <c r="AE28" s="421"/>
      <c r="AF28" s="403"/>
      <c r="AG28" s="404"/>
      <c r="AH28" s="421"/>
      <c r="AI28" s="421"/>
      <c r="AJ28" s="421"/>
      <c r="AK28" s="403"/>
    </row>
    <row r="29" spans="1:37" ht="15.75">
      <c r="A29" s="408"/>
      <c r="B29" s="357" t="s">
        <v>69</v>
      </c>
      <c r="C29" s="404"/>
      <c r="D29" s="421"/>
      <c r="E29" s="421"/>
      <c r="F29" s="421"/>
      <c r="G29" s="403"/>
      <c r="H29" s="404"/>
      <c r="I29" s="421"/>
      <c r="J29" s="421"/>
      <c r="K29" s="421"/>
      <c r="L29" s="403"/>
      <c r="M29" s="404"/>
      <c r="N29" s="421"/>
      <c r="O29" s="421"/>
      <c r="P29" s="421"/>
      <c r="Q29" s="403"/>
      <c r="R29" s="404"/>
      <c r="S29" s="421"/>
      <c r="T29" s="421"/>
      <c r="U29" s="421"/>
      <c r="V29" s="403"/>
      <c r="W29" s="404"/>
      <c r="X29" s="421"/>
      <c r="Y29" s="421"/>
      <c r="Z29" s="421"/>
      <c r="AA29" s="403"/>
      <c r="AB29" s="404"/>
      <c r="AC29" s="421"/>
      <c r="AD29" s="421"/>
      <c r="AE29" s="421"/>
      <c r="AF29" s="403"/>
      <c r="AG29" s="404"/>
      <c r="AH29" s="421"/>
      <c r="AI29" s="421"/>
      <c r="AJ29" s="421"/>
      <c r="AK29" s="403"/>
    </row>
    <row r="30" spans="1:37" ht="16.5" thickBot="1">
      <c r="A30" s="109" t="s">
        <v>55</v>
      </c>
      <c r="B30" s="359" t="s">
        <v>70</v>
      </c>
      <c r="C30" s="100"/>
      <c r="D30" s="101"/>
      <c r="E30" s="101"/>
      <c r="F30" s="101"/>
      <c r="G30" s="102"/>
      <c r="H30" s="100"/>
      <c r="I30" s="101"/>
      <c r="J30" s="101"/>
      <c r="K30" s="101"/>
      <c r="L30" s="102"/>
      <c r="M30" s="100"/>
      <c r="N30" s="101"/>
      <c r="O30" s="101"/>
      <c r="P30" s="101"/>
      <c r="Q30" s="102"/>
      <c r="R30" s="100"/>
      <c r="S30" s="101"/>
      <c r="T30" s="101"/>
      <c r="U30" s="101"/>
      <c r="V30" s="102"/>
      <c r="W30" s="100"/>
      <c r="X30" s="101"/>
      <c r="Y30" s="101"/>
      <c r="Z30" s="101"/>
      <c r="AA30" s="102"/>
      <c r="AB30" s="100"/>
      <c r="AC30" s="101"/>
      <c r="AD30" s="101"/>
      <c r="AE30" s="101"/>
      <c r="AF30" s="102"/>
      <c r="AG30" s="100"/>
      <c r="AH30" s="101"/>
      <c r="AI30" s="101"/>
      <c r="AJ30" s="101"/>
      <c r="AK30" s="102"/>
    </row>
    <row r="31" ht="18" customHeight="1"/>
    <row r="32" spans="1:12" ht="15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2:33" ht="15.75">
      <c r="B33" s="76" t="str">
        <f>'П1.6'!B87</f>
        <v>Главный энергетик</v>
      </c>
      <c r="H33" s="33"/>
      <c r="K33" s="33" t="str">
        <f>'П 1.5'!K34</f>
        <v>Е.Н.Захаров</v>
      </c>
      <c r="M33" s="33"/>
      <c r="R33" s="33"/>
      <c r="W33" s="33"/>
      <c r="AB33" s="33"/>
      <c r="AG33" s="33"/>
    </row>
    <row r="37" ht="12.75">
      <c r="B37" s="75"/>
    </row>
  </sheetData>
  <mergeCells count="188">
    <mergeCell ref="A3:L3"/>
    <mergeCell ref="AK24:AK27"/>
    <mergeCell ref="AG28:AG29"/>
    <mergeCell ref="AH28:AH29"/>
    <mergeCell ref="AI28:AI29"/>
    <mergeCell ref="AJ28:AJ29"/>
    <mergeCell ref="AK28:AK29"/>
    <mergeCell ref="AG24:AG27"/>
    <mergeCell ref="AH24:AH27"/>
    <mergeCell ref="AI24:AI27"/>
    <mergeCell ref="AJ24:AJ27"/>
    <mergeCell ref="AK20:AK21"/>
    <mergeCell ref="AG22:AG23"/>
    <mergeCell ref="AH22:AH23"/>
    <mergeCell ref="AI22:AI23"/>
    <mergeCell ref="AJ22:AJ23"/>
    <mergeCell ref="AK22:AK23"/>
    <mergeCell ref="AG20:AG21"/>
    <mergeCell ref="AH20:AH21"/>
    <mergeCell ref="AI20:AI21"/>
    <mergeCell ref="AJ20:AJ21"/>
    <mergeCell ref="AG5:AK5"/>
    <mergeCell ref="AG15:AG16"/>
    <mergeCell ref="AH15:AH16"/>
    <mergeCell ref="AI15:AI16"/>
    <mergeCell ref="AJ15:AJ16"/>
    <mergeCell ref="AK15:AK16"/>
    <mergeCell ref="AF24:AF27"/>
    <mergeCell ref="AB28:AB29"/>
    <mergeCell ref="AC28:AC29"/>
    <mergeCell ref="AD28:AD29"/>
    <mergeCell ref="AE28:AE29"/>
    <mergeCell ref="AF28:AF29"/>
    <mergeCell ref="AB24:AB27"/>
    <mergeCell ref="AC24:AC27"/>
    <mergeCell ref="AD24:AD27"/>
    <mergeCell ref="AE24:AE27"/>
    <mergeCell ref="AF20:AF21"/>
    <mergeCell ref="AB22:AB23"/>
    <mergeCell ref="AC22:AC23"/>
    <mergeCell ref="AD22:AD23"/>
    <mergeCell ref="AE22:AE23"/>
    <mergeCell ref="AF22:AF23"/>
    <mergeCell ref="AB20:AB21"/>
    <mergeCell ref="AC20:AC21"/>
    <mergeCell ref="AD20:AD21"/>
    <mergeCell ref="AE20:AE21"/>
    <mergeCell ref="AB5:AF5"/>
    <mergeCell ref="AB15:AB16"/>
    <mergeCell ref="AC15:AC16"/>
    <mergeCell ref="AD15:AD16"/>
    <mergeCell ref="AE15:AE16"/>
    <mergeCell ref="AF15:AF16"/>
    <mergeCell ref="AA24:AA27"/>
    <mergeCell ref="W28:W29"/>
    <mergeCell ref="X28:X29"/>
    <mergeCell ref="Y28:Y29"/>
    <mergeCell ref="Z28:Z29"/>
    <mergeCell ref="AA28:AA29"/>
    <mergeCell ref="W24:W27"/>
    <mergeCell ref="X24:X27"/>
    <mergeCell ref="Y24:Y27"/>
    <mergeCell ref="Z24:Z27"/>
    <mergeCell ref="AA20:AA21"/>
    <mergeCell ref="W22:W23"/>
    <mergeCell ref="X22:X23"/>
    <mergeCell ref="Y22:Y23"/>
    <mergeCell ref="Z22:Z23"/>
    <mergeCell ref="AA22:AA23"/>
    <mergeCell ref="W20:W21"/>
    <mergeCell ref="X20:X21"/>
    <mergeCell ref="Y20:Y21"/>
    <mergeCell ref="Z20:Z21"/>
    <mergeCell ref="W5:AA5"/>
    <mergeCell ref="W15:W16"/>
    <mergeCell ref="X15:X16"/>
    <mergeCell ref="Y15:Y16"/>
    <mergeCell ref="Z15:Z16"/>
    <mergeCell ref="AA15:AA16"/>
    <mergeCell ref="V24:V27"/>
    <mergeCell ref="R28:R29"/>
    <mergeCell ref="S28:S29"/>
    <mergeCell ref="T28:T29"/>
    <mergeCell ref="U28:U29"/>
    <mergeCell ref="V28:V29"/>
    <mergeCell ref="R24:R27"/>
    <mergeCell ref="S24:S27"/>
    <mergeCell ref="T24:T27"/>
    <mergeCell ref="U24:U27"/>
    <mergeCell ref="T22:T23"/>
    <mergeCell ref="U22:U23"/>
    <mergeCell ref="V22:V23"/>
    <mergeCell ref="R20:R21"/>
    <mergeCell ref="S20:S21"/>
    <mergeCell ref="T20:T21"/>
    <mergeCell ref="U20:U21"/>
    <mergeCell ref="I28:I29"/>
    <mergeCell ref="R5:V5"/>
    <mergeCell ref="R15:R16"/>
    <mergeCell ref="S15:S16"/>
    <mergeCell ref="T15:T16"/>
    <mergeCell ref="U15:U16"/>
    <mergeCell ref="V15:V16"/>
    <mergeCell ref="V20:V21"/>
    <mergeCell ref="R22:R23"/>
    <mergeCell ref="S22:S23"/>
    <mergeCell ref="J28:J29"/>
    <mergeCell ref="K28:K29"/>
    <mergeCell ref="L28:L29"/>
    <mergeCell ref="A28:A29"/>
    <mergeCell ref="C28:C29"/>
    <mergeCell ref="D28:D29"/>
    <mergeCell ref="E28:E29"/>
    <mergeCell ref="F28:F29"/>
    <mergeCell ref="G28:G29"/>
    <mergeCell ref="H28:H29"/>
    <mergeCell ref="I24:I27"/>
    <mergeCell ref="J24:J27"/>
    <mergeCell ref="K24:K27"/>
    <mergeCell ref="L24:L27"/>
    <mergeCell ref="J22:J23"/>
    <mergeCell ref="K22:K23"/>
    <mergeCell ref="L22:L23"/>
    <mergeCell ref="A24:A27"/>
    <mergeCell ref="C24:C27"/>
    <mergeCell ref="D24:D27"/>
    <mergeCell ref="E24:E27"/>
    <mergeCell ref="F24:F27"/>
    <mergeCell ref="G24:G27"/>
    <mergeCell ref="H24:H27"/>
    <mergeCell ref="F22:F23"/>
    <mergeCell ref="G22:G23"/>
    <mergeCell ref="H22:H23"/>
    <mergeCell ref="I22:I23"/>
    <mergeCell ref="A22:A23"/>
    <mergeCell ref="C22:C23"/>
    <mergeCell ref="D22:D23"/>
    <mergeCell ref="E22:E23"/>
    <mergeCell ref="I20:I21"/>
    <mergeCell ref="J20:J21"/>
    <mergeCell ref="K20:K21"/>
    <mergeCell ref="L20:L21"/>
    <mergeCell ref="J15:J16"/>
    <mergeCell ref="K15:K16"/>
    <mergeCell ref="L15:L16"/>
    <mergeCell ref="A20:A21"/>
    <mergeCell ref="C20:C21"/>
    <mergeCell ref="D20:D21"/>
    <mergeCell ref="E20:E21"/>
    <mergeCell ref="F20:F21"/>
    <mergeCell ref="G20:G21"/>
    <mergeCell ref="H20:H21"/>
    <mergeCell ref="C5:G5"/>
    <mergeCell ref="H5:L5"/>
    <mergeCell ref="A15:A16"/>
    <mergeCell ref="C15:C16"/>
    <mergeCell ref="D15:D16"/>
    <mergeCell ref="E15:E16"/>
    <mergeCell ref="F15:F16"/>
    <mergeCell ref="G15:G16"/>
    <mergeCell ref="H15:H16"/>
    <mergeCell ref="I15:I16"/>
    <mergeCell ref="M5:Q5"/>
    <mergeCell ref="M15:M16"/>
    <mergeCell ref="N15:N16"/>
    <mergeCell ref="O15:O16"/>
    <mergeCell ref="P15:P16"/>
    <mergeCell ref="Q15:Q16"/>
    <mergeCell ref="Q20:Q21"/>
    <mergeCell ref="M22:M23"/>
    <mergeCell ref="N22:N23"/>
    <mergeCell ref="O22:O23"/>
    <mergeCell ref="P22:P23"/>
    <mergeCell ref="Q22:Q23"/>
    <mergeCell ref="M20:M21"/>
    <mergeCell ref="N20:N21"/>
    <mergeCell ref="O20:O21"/>
    <mergeCell ref="P20:P21"/>
    <mergeCell ref="Q24:Q27"/>
    <mergeCell ref="M28:M29"/>
    <mergeCell ref="N28:N29"/>
    <mergeCell ref="O28:O29"/>
    <mergeCell ref="P28:P29"/>
    <mergeCell ref="Q28:Q29"/>
    <mergeCell ref="M24:M27"/>
    <mergeCell ref="N24:N27"/>
    <mergeCell ref="O24:O27"/>
    <mergeCell ref="P24:P27"/>
  </mergeCells>
  <printOptions/>
  <pageMargins left="0.984251968503937" right="0.2755905511811024" top="0.2755905511811024" bottom="0.5511811023622047" header="0.2755905511811024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K38"/>
  <sheetViews>
    <sheetView view="pageBreakPreview" zoomScale="75" zoomScaleNormal="70" zoomScaleSheetLayoutView="75" workbookViewId="0" topLeftCell="A1">
      <selection activeCell="L8" sqref="L8"/>
    </sheetView>
  </sheetViews>
  <sheetFormatPr defaultColWidth="9.00390625" defaultRowHeight="12.75"/>
  <cols>
    <col min="1" max="1" width="4.375" style="1" customWidth="1"/>
    <col min="2" max="2" width="34.75390625" style="1" customWidth="1"/>
    <col min="3" max="3" width="10.25390625" style="1" hidden="1" customWidth="1"/>
    <col min="4" max="4" width="9.875" style="1" hidden="1" customWidth="1"/>
    <col min="5" max="5" width="5.625" style="1" hidden="1" customWidth="1"/>
    <col min="6" max="7" width="10.125" style="1" hidden="1" customWidth="1"/>
    <col min="8" max="8" width="10.25390625" style="1" customWidth="1"/>
    <col min="9" max="9" width="9.375" style="1" customWidth="1"/>
    <col min="10" max="10" width="5.875" style="1" customWidth="1"/>
    <col min="11" max="12" width="10.125" style="1" customWidth="1"/>
    <col min="13" max="13" width="10.25390625" style="1" hidden="1" customWidth="1"/>
    <col min="14" max="14" width="9.00390625" style="1" hidden="1" customWidth="1"/>
    <col min="15" max="15" width="6.25390625" style="1" hidden="1" customWidth="1"/>
    <col min="16" max="17" width="9.00390625" style="1" hidden="1" customWidth="1"/>
    <col min="18" max="18" width="10.25390625" style="1" hidden="1" customWidth="1"/>
    <col min="19" max="19" width="9.00390625" style="1" hidden="1" customWidth="1"/>
    <col min="20" max="20" width="6.25390625" style="1" hidden="1" customWidth="1"/>
    <col min="21" max="22" width="9.00390625" style="1" hidden="1" customWidth="1"/>
    <col min="23" max="23" width="10.25390625" style="1" hidden="1" customWidth="1"/>
    <col min="24" max="24" width="9.00390625" style="1" hidden="1" customWidth="1"/>
    <col min="25" max="25" width="6.25390625" style="1" hidden="1" customWidth="1"/>
    <col min="26" max="27" width="9.00390625" style="1" hidden="1" customWidth="1"/>
    <col min="28" max="28" width="10.25390625" style="1" hidden="1" customWidth="1"/>
    <col min="29" max="29" width="9.00390625" style="1" hidden="1" customWidth="1"/>
    <col min="30" max="30" width="6.25390625" style="1" hidden="1" customWidth="1"/>
    <col min="31" max="32" width="9.00390625" style="1" hidden="1" customWidth="1"/>
    <col min="33" max="33" width="10.25390625" style="1" hidden="1" customWidth="1"/>
    <col min="34" max="34" width="9.00390625" style="1" hidden="1" customWidth="1"/>
    <col min="35" max="35" width="6.25390625" style="1" hidden="1" customWidth="1"/>
    <col min="36" max="37" width="9.00390625" style="1" hidden="1" customWidth="1"/>
    <col min="38" max="16384" width="1.37890625" style="1" customWidth="1"/>
  </cols>
  <sheetData>
    <row r="1" spans="1:22" ht="15.75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  <c r="L1" s="3" t="s">
        <v>471</v>
      </c>
      <c r="V1" s="3" t="s">
        <v>471</v>
      </c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22" customFormat="1" ht="15.75">
      <c r="A3" s="413" t="s">
        <v>431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</row>
    <row r="4" spans="1:11" ht="16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37" ht="15.75">
      <c r="A5" s="137" t="s">
        <v>399</v>
      </c>
      <c r="B5" s="137" t="s">
        <v>400</v>
      </c>
      <c r="C5" s="410" t="s">
        <v>370</v>
      </c>
      <c r="D5" s="411"/>
      <c r="E5" s="411"/>
      <c r="F5" s="411"/>
      <c r="G5" s="412"/>
      <c r="H5" s="410" t="s">
        <v>371</v>
      </c>
      <c r="I5" s="411"/>
      <c r="J5" s="411"/>
      <c r="K5" s="411"/>
      <c r="L5" s="412"/>
      <c r="M5" s="410" t="s">
        <v>372</v>
      </c>
      <c r="N5" s="411"/>
      <c r="O5" s="411"/>
      <c r="P5" s="411"/>
      <c r="Q5" s="412"/>
      <c r="R5" s="410" t="s">
        <v>380</v>
      </c>
      <c r="S5" s="411"/>
      <c r="T5" s="411"/>
      <c r="U5" s="411"/>
      <c r="V5" s="412"/>
      <c r="W5" s="410" t="s">
        <v>381</v>
      </c>
      <c r="X5" s="411"/>
      <c r="Y5" s="411"/>
      <c r="Z5" s="411"/>
      <c r="AA5" s="412"/>
      <c r="AB5" s="410" t="s">
        <v>382</v>
      </c>
      <c r="AC5" s="411"/>
      <c r="AD5" s="411"/>
      <c r="AE5" s="411"/>
      <c r="AF5" s="412"/>
      <c r="AG5" s="410" t="s">
        <v>383</v>
      </c>
      <c r="AH5" s="411"/>
      <c r="AI5" s="411"/>
      <c r="AJ5" s="411"/>
      <c r="AK5" s="412"/>
    </row>
    <row r="6" spans="1:37" ht="16.5" thickBot="1">
      <c r="A6" s="159" t="s">
        <v>404</v>
      </c>
      <c r="B6" s="124"/>
      <c r="C6" s="155" t="s">
        <v>28</v>
      </c>
      <c r="D6" s="156" t="s">
        <v>29</v>
      </c>
      <c r="E6" s="156" t="s">
        <v>30</v>
      </c>
      <c r="F6" s="156" t="s">
        <v>31</v>
      </c>
      <c r="G6" s="157" t="s">
        <v>32</v>
      </c>
      <c r="H6" s="155" t="s">
        <v>28</v>
      </c>
      <c r="I6" s="156" t="s">
        <v>29</v>
      </c>
      <c r="J6" s="156" t="s">
        <v>30</v>
      </c>
      <c r="K6" s="156" t="s">
        <v>31</v>
      </c>
      <c r="L6" s="157" t="s">
        <v>32</v>
      </c>
      <c r="M6" s="155" t="s">
        <v>28</v>
      </c>
      <c r="N6" s="156" t="s">
        <v>29</v>
      </c>
      <c r="O6" s="156" t="s">
        <v>30</v>
      </c>
      <c r="P6" s="156" t="s">
        <v>31</v>
      </c>
      <c r="Q6" s="157" t="s">
        <v>32</v>
      </c>
      <c r="R6" s="155" t="s">
        <v>28</v>
      </c>
      <c r="S6" s="156" t="s">
        <v>29</v>
      </c>
      <c r="T6" s="156" t="s">
        <v>30</v>
      </c>
      <c r="U6" s="156" t="s">
        <v>31</v>
      </c>
      <c r="V6" s="157" t="s">
        <v>32</v>
      </c>
      <c r="W6" s="155" t="s">
        <v>28</v>
      </c>
      <c r="X6" s="156" t="s">
        <v>29</v>
      </c>
      <c r="Y6" s="156" t="s">
        <v>30</v>
      </c>
      <c r="Z6" s="156" t="s">
        <v>31</v>
      </c>
      <c r="AA6" s="157" t="s">
        <v>32</v>
      </c>
      <c r="AB6" s="155" t="s">
        <v>28</v>
      </c>
      <c r="AC6" s="156" t="s">
        <v>29</v>
      </c>
      <c r="AD6" s="156" t="s">
        <v>30</v>
      </c>
      <c r="AE6" s="156" t="s">
        <v>31</v>
      </c>
      <c r="AF6" s="157" t="s">
        <v>32</v>
      </c>
      <c r="AG6" s="155" t="s">
        <v>28</v>
      </c>
      <c r="AH6" s="156" t="s">
        <v>29</v>
      </c>
      <c r="AI6" s="156" t="s">
        <v>30</v>
      </c>
      <c r="AJ6" s="156" t="s">
        <v>31</v>
      </c>
      <c r="AK6" s="157" t="s">
        <v>32</v>
      </c>
    </row>
    <row r="7" spans="1:37" ht="15.75">
      <c r="A7" s="103">
        <v>1</v>
      </c>
      <c r="B7" s="103">
        <v>2</v>
      </c>
      <c r="C7" s="150">
        <v>3</v>
      </c>
      <c r="D7" s="151">
        <v>4</v>
      </c>
      <c r="E7" s="151">
        <v>5</v>
      </c>
      <c r="F7" s="151">
        <v>6</v>
      </c>
      <c r="G7" s="152">
        <v>7</v>
      </c>
      <c r="H7" s="150">
        <v>8</v>
      </c>
      <c r="I7" s="151">
        <v>9</v>
      </c>
      <c r="J7" s="151">
        <v>10</v>
      </c>
      <c r="K7" s="151">
        <v>11</v>
      </c>
      <c r="L7" s="152">
        <v>12</v>
      </c>
      <c r="M7" s="150">
        <v>13</v>
      </c>
      <c r="N7" s="151">
        <v>14</v>
      </c>
      <c r="O7" s="151">
        <v>15</v>
      </c>
      <c r="P7" s="151">
        <v>16</v>
      </c>
      <c r="Q7" s="152">
        <v>17</v>
      </c>
      <c r="R7" s="150">
        <v>13</v>
      </c>
      <c r="S7" s="151">
        <v>14</v>
      </c>
      <c r="T7" s="151">
        <v>15</v>
      </c>
      <c r="U7" s="151">
        <v>16</v>
      </c>
      <c r="V7" s="152">
        <v>17</v>
      </c>
      <c r="W7" s="150">
        <v>13</v>
      </c>
      <c r="X7" s="151">
        <v>14</v>
      </c>
      <c r="Y7" s="151">
        <v>15</v>
      </c>
      <c r="Z7" s="151">
        <v>16</v>
      </c>
      <c r="AA7" s="152">
        <v>17</v>
      </c>
      <c r="AB7" s="150">
        <v>13</v>
      </c>
      <c r="AC7" s="151">
        <v>14</v>
      </c>
      <c r="AD7" s="151">
        <v>15</v>
      </c>
      <c r="AE7" s="151">
        <v>16</v>
      </c>
      <c r="AF7" s="152">
        <v>17</v>
      </c>
      <c r="AG7" s="150">
        <v>13</v>
      </c>
      <c r="AH7" s="151">
        <v>14</v>
      </c>
      <c r="AI7" s="151">
        <v>15</v>
      </c>
      <c r="AJ7" s="151">
        <v>16</v>
      </c>
      <c r="AK7" s="152">
        <v>17</v>
      </c>
    </row>
    <row r="8" spans="1:37" ht="31.5">
      <c r="A8" s="108" t="s">
        <v>406</v>
      </c>
      <c r="B8" s="355" t="s">
        <v>58</v>
      </c>
      <c r="C8" s="95">
        <v>154.480865</v>
      </c>
      <c r="D8" s="11">
        <v>154.480865</v>
      </c>
      <c r="E8" s="11"/>
      <c r="F8" s="11">
        <v>154.480865</v>
      </c>
      <c r="G8" s="80">
        <v>126.51453578000002</v>
      </c>
      <c r="H8" s="95">
        <v>158.24893</v>
      </c>
      <c r="I8" s="11">
        <v>158.24893</v>
      </c>
      <c r="J8" s="11"/>
      <c r="K8" s="11">
        <v>158.24893</v>
      </c>
      <c r="L8" s="80">
        <v>122.07182995999999</v>
      </c>
      <c r="M8" s="95">
        <v>158.24893</v>
      </c>
      <c r="N8" s="11">
        <v>158.24893</v>
      </c>
      <c r="O8" s="11"/>
      <c r="P8" s="11">
        <v>158.24893</v>
      </c>
      <c r="Q8" s="80">
        <v>122.06482996</v>
      </c>
      <c r="R8" s="95">
        <v>158.24893</v>
      </c>
      <c r="S8" s="11">
        <v>158.24893</v>
      </c>
      <c r="T8" s="11"/>
      <c r="U8" s="11">
        <v>158.24893</v>
      </c>
      <c r="V8" s="80">
        <v>122.06482996</v>
      </c>
      <c r="W8" s="95">
        <v>158.24893</v>
      </c>
      <c r="X8" s="11">
        <v>158.24893</v>
      </c>
      <c r="Y8" s="11"/>
      <c r="Z8" s="11">
        <v>158.24893</v>
      </c>
      <c r="AA8" s="80">
        <v>122.06482996</v>
      </c>
      <c r="AB8" s="95">
        <v>158.24893</v>
      </c>
      <c r="AC8" s="11">
        <v>158.24893</v>
      </c>
      <c r="AD8" s="11"/>
      <c r="AE8" s="11">
        <v>158.24893</v>
      </c>
      <c r="AF8" s="80">
        <v>122.06482996</v>
      </c>
      <c r="AG8" s="95">
        <v>158.24893</v>
      </c>
      <c r="AH8" s="11">
        <v>158.24893</v>
      </c>
      <c r="AI8" s="11"/>
      <c r="AJ8" s="11">
        <v>158.24893</v>
      </c>
      <c r="AK8" s="80">
        <v>122.06482996</v>
      </c>
    </row>
    <row r="9" spans="1:37" ht="15.75">
      <c r="A9" s="108" t="s">
        <v>410</v>
      </c>
      <c r="B9" s="355" t="s">
        <v>59</v>
      </c>
      <c r="C9" s="95"/>
      <c r="D9" s="11"/>
      <c r="E9" s="11"/>
      <c r="F9" s="11"/>
      <c r="G9" s="80"/>
      <c r="H9" s="95"/>
      <c r="I9" s="11"/>
      <c r="J9" s="11"/>
      <c r="K9" s="11"/>
      <c r="L9" s="80"/>
      <c r="M9" s="95"/>
      <c r="N9" s="11"/>
      <c r="O9" s="11"/>
      <c r="P9" s="11"/>
      <c r="Q9" s="80"/>
      <c r="R9" s="95"/>
      <c r="S9" s="11"/>
      <c r="T9" s="11"/>
      <c r="U9" s="11"/>
      <c r="V9" s="80"/>
      <c r="W9" s="95"/>
      <c r="X9" s="11"/>
      <c r="Y9" s="11"/>
      <c r="Z9" s="11"/>
      <c r="AA9" s="80"/>
      <c r="AB9" s="95"/>
      <c r="AC9" s="11"/>
      <c r="AD9" s="11"/>
      <c r="AE9" s="11"/>
      <c r="AF9" s="80"/>
      <c r="AG9" s="95"/>
      <c r="AH9" s="11"/>
      <c r="AI9" s="11"/>
      <c r="AJ9" s="11"/>
      <c r="AK9" s="80"/>
    </row>
    <row r="10" spans="1:37" ht="15.75">
      <c r="A10" s="108"/>
      <c r="B10" s="355" t="s">
        <v>35</v>
      </c>
      <c r="C10" s="95"/>
      <c r="D10" s="11"/>
      <c r="E10" s="11"/>
      <c r="F10" s="11"/>
      <c r="G10" s="80"/>
      <c r="H10" s="95"/>
      <c r="I10" s="11"/>
      <c r="J10" s="11"/>
      <c r="K10" s="11"/>
      <c r="L10" s="80"/>
      <c r="M10" s="95"/>
      <c r="N10" s="11"/>
      <c r="O10" s="11"/>
      <c r="P10" s="11"/>
      <c r="Q10" s="80"/>
      <c r="R10" s="95"/>
      <c r="S10" s="11"/>
      <c r="T10" s="11"/>
      <c r="U10" s="11"/>
      <c r="V10" s="80"/>
      <c r="W10" s="95"/>
      <c r="X10" s="11"/>
      <c r="Y10" s="11"/>
      <c r="Z10" s="11"/>
      <c r="AA10" s="80"/>
      <c r="AB10" s="95"/>
      <c r="AC10" s="11"/>
      <c r="AD10" s="11"/>
      <c r="AE10" s="11"/>
      <c r="AF10" s="80"/>
      <c r="AG10" s="95"/>
      <c r="AH10" s="11"/>
      <c r="AI10" s="11"/>
      <c r="AJ10" s="11"/>
      <c r="AK10" s="80"/>
    </row>
    <row r="11" spans="1:37" ht="15.75">
      <c r="A11" s="108"/>
      <c r="B11" s="355" t="s">
        <v>29</v>
      </c>
      <c r="C11" s="95"/>
      <c r="D11" s="11"/>
      <c r="E11" s="11"/>
      <c r="F11" s="11"/>
      <c r="G11" s="80"/>
      <c r="H11" s="95"/>
      <c r="I11" s="11"/>
      <c r="J11" s="11"/>
      <c r="K11" s="11"/>
      <c r="L11" s="80"/>
      <c r="M11" s="95"/>
      <c r="N11" s="11"/>
      <c r="O11" s="11"/>
      <c r="P11" s="11"/>
      <c r="Q11" s="80"/>
      <c r="R11" s="95"/>
      <c r="S11" s="11"/>
      <c r="T11" s="11"/>
      <c r="U11" s="11"/>
      <c r="V11" s="80"/>
      <c r="W11" s="95"/>
      <c r="X11" s="11"/>
      <c r="Y11" s="11"/>
      <c r="Z11" s="11"/>
      <c r="AA11" s="80"/>
      <c r="AB11" s="95"/>
      <c r="AC11" s="11"/>
      <c r="AD11" s="11"/>
      <c r="AE11" s="11"/>
      <c r="AF11" s="80"/>
      <c r="AG11" s="95"/>
      <c r="AH11" s="11"/>
      <c r="AI11" s="11"/>
      <c r="AJ11" s="11"/>
      <c r="AK11" s="80"/>
    </row>
    <row r="12" spans="1:37" ht="15.75">
      <c r="A12" s="108"/>
      <c r="B12" s="355" t="s">
        <v>30</v>
      </c>
      <c r="C12" s="95"/>
      <c r="D12" s="11"/>
      <c r="E12" s="11"/>
      <c r="F12" s="11"/>
      <c r="G12" s="80"/>
      <c r="H12" s="95"/>
      <c r="I12" s="11"/>
      <c r="J12" s="11"/>
      <c r="K12" s="11"/>
      <c r="L12" s="80"/>
      <c r="M12" s="95"/>
      <c r="N12" s="11"/>
      <c r="O12" s="11"/>
      <c r="P12" s="11"/>
      <c r="Q12" s="80"/>
      <c r="R12" s="95"/>
      <c r="S12" s="11"/>
      <c r="T12" s="11"/>
      <c r="U12" s="11"/>
      <c r="V12" s="80"/>
      <c r="W12" s="95"/>
      <c r="X12" s="11"/>
      <c r="Y12" s="11"/>
      <c r="Z12" s="11"/>
      <c r="AA12" s="80"/>
      <c r="AB12" s="95"/>
      <c r="AC12" s="11"/>
      <c r="AD12" s="11"/>
      <c r="AE12" s="11"/>
      <c r="AF12" s="80"/>
      <c r="AG12" s="95"/>
      <c r="AH12" s="11"/>
      <c r="AI12" s="11"/>
      <c r="AJ12" s="11"/>
      <c r="AK12" s="80"/>
    </row>
    <row r="13" spans="1:37" ht="15.75">
      <c r="A13" s="108"/>
      <c r="B13" s="355" t="s">
        <v>31</v>
      </c>
      <c r="C13" s="95"/>
      <c r="D13" s="11"/>
      <c r="E13" s="11"/>
      <c r="F13" s="11"/>
      <c r="G13" s="80">
        <v>126.51453578000002</v>
      </c>
      <c r="H13" s="95"/>
      <c r="I13" s="11"/>
      <c r="J13" s="11"/>
      <c r="K13" s="11"/>
      <c r="L13" s="80">
        <v>122.07182995999999</v>
      </c>
      <c r="M13" s="95"/>
      <c r="N13" s="11"/>
      <c r="O13" s="11"/>
      <c r="P13" s="11"/>
      <c r="Q13" s="80">
        <v>122.06482996</v>
      </c>
      <c r="R13" s="95"/>
      <c r="S13" s="11"/>
      <c r="T13" s="11"/>
      <c r="U13" s="11"/>
      <c r="V13" s="80">
        <v>122.06482996</v>
      </c>
      <c r="W13" s="95"/>
      <c r="X13" s="11"/>
      <c r="Y13" s="11"/>
      <c r="Z13" s="11"/>
      <c r="AA13" s="80">
        <v>122.06482996</v>
      </c>
      <c r="AB13" s="95"/>
      <c r="AC13" s="11"/>
      <c r="AD13" s="11"/>
      <c r="AE13" s="11"/>
      <c r="AF13" s="80">
        <v>122.06482996</v>
      </c>
      <c r="AG13" s="95"/>
      <c r="AH13" s="11"/>
      <c r="AI13" s="11"/>
      <c r="AJ13" s="11"/>
      <c r="AK13" s="80">
        <v>122.06482996</v>
      </c>
    </row>
    <row r="14" spans="1:37" ht="15.75">
      <c r="A14" s="108" t="s">
        <v>412</v>
      </c>
      <c r="B14" s="355" t="s">
        <v>60</v>
      </c>
      <c r="C14" s="95"/>
      <c r="D14" s="11"/>
      <c r="E14" s="11"/>
      <c r="F14" s="11"/>
      <c r="G14" s="80"/>
      <c r="H14" s="95"/>
      <c r="I14" s="11"/>
      <c r="J14" s="11"/>
      <c r="K14" s="11"/>
      <c r="L14" s="80"/>
      <c r="M14" s="95"/>
      <c r="N14" s="11"/>
      <c r="O14" s="11"/>
      <c r="P14" s="11"/>
      <c r="Q14" s="80"/>
      <c r="R14" s="95"/>
      <c r="S14" s="11"/>
      <c r="T14" s="11"/>
      <c r="U14" s="11"/>
      <c r="V14" s="80"/>
      <c r="W14" s="95"/>
      <c r="X14" s="11"/>
      <c r="Y14" s="11"/>
      <c r="Z14" s="11"/>
      <c r="AA14" s="80"/>
      <c r="AB14" s="95"/>
      <c r="AC14" s="11"/>
      <c r="AD14" s="11"/>
      <c r="AE14" s="11"/>
      <c r="AF14" s="80"/>
      <c r="AG14" s="95"/>
      <c r="AH14" s="11"/>
      <c r="AI14" s="11"/>
      <c r="AJ14" s="11"/>
      <c r="AK14" s="80"/>
    </row>
    <row r="15" spans="1:37" ht="29.25" customHeight="1">
      <c r="A15" s="408"/>
      <c r="B15" s="355" t="s">
        <v>384</v>
      </c>
      <c r="C15" s="404"/>
      <c r="D15" s="421"/>
      <c r="E15" s="421"/>
      <c r="F15" s="421"/>
      <c r="G15" s="403"/>
      <c r="H15" s="404"/>
      <c r="I15" s="421"/>
      <c r="J15" s="421"/>
      <c r="K15" s="421"/>
      <c r="L15" s="403"/>
      <c r="M15" s="404"/>
      <c r="N15" s="421"/>
      <c r="O15" s="421"/>
      <c r="P15" s="421"/>
      <c r="Q15" s="403"/>
      <c r="R15" s="404"/>
      <c r="S15" s="421"/>
      <c r="T15" s="421"/>
      <c r="U15" s="421"/>
      <c r="V15" s="403"/>
      <c r="W15" s="404"/>
      <c r="X15" s="421"/>
      <c r="Y15" s="421"/>
      <c r="Z15" s="421"/>
      <c r="AA15" s="403"/>
      <c r="AB15" s="404"/>
      <c r="AC15" s="421"/>
      <c r="AD15" s="421"/>
      <c r="AE15" s="421"/>
      <c r="AF15" s="403"/>
      <c r="AG15" s="404"/>
      <c r="AH15" s="421"/>
      <c r="AI15" s="421"/>
      <c r="AJ15" s="421"/>
      <c r="AK15" s="403"/>
    </row>
    <row r="16" spans="1:37" ht="0.75" customHeight="1" hidden="1">
      <c r="A16" s="408"/>
      <c r="B16" s="355"/>
      <c r="C16" s="404"/>
      <c r="D16" s="421"/>
      <c r="E16" s="421"/>
      <c r="F16" s="421"/>
      <c r="G16" s="403"/>
      <c r="H16" s="404"/>
      <c r="I16" s="421"/>
      <c r="J16" s="421"/>
      <c r="K16" s="421"/>
      <c r="L16" s="403"/>
      <c r="M16" s="404"/>
      <c r="N16" s="421"/>
      <c r="O16" s="421"/>
      <c r="P16" s="421"/>
      <c r="Q16" s="403"/>
      <c r="R16" s="404"/>
      <c r="S16" s="421"/>
      <c r="T16" s="421"/>
      <c r="U16" s="421"/>
      <c r="V16" s="403"/>
      <c r="W16" s="404"/>
      <c r="X16" s="421"/>
      <c r="Y16" s="421"/>
      <c r="Z16" s="421"/>
      <c r="AA16" s="403"/>
      <c r="AB16" s="404"/>
      <c r="AC16" s="421"/>
      <c r="AD16" s="421"/>
      <c r="AE16" s="421"/>
      <c r="AF16" s="403"/>
      <c r="AG16" s="404"/>
      <c r="AH16" s="421"/>
      <c r="AI16" s="421"/>
      <c r="AJ16" s="421"/>
      <c r="AK16" s="403"/>
    </row>
    <row r="17" spans="1:37" ht="15.75">
      <c r="A17" s="108"/>
      <c r="B17" s="355" t="s">
        <v>61</v>
      </c>
      <c r="C17" s="95">
        <v>154.480865</v>
      </c>
      <c r="D17" s="11">
        <v>154.480865</v>
      </c>
      <c r="E17" s="11"/>
      <c r="F17" s="11">
        <v>154.480865</v>
      </c>
      <c r="G17" s="80"/>
      <c r="H17" s="95">
        <v>158.24893</v>
      </c>
      <c r="I17" s="11">
        <v>158.24893</v>
      </c>
      <c r="J17" s="11"/>
      <c r="K17" s="11">
        <v>158.24893</v>
      </c>
      <c r="L17" s="80"/>
      <c r="M17" s="95">
        <v>158.24893</v>
      </c>
      <c r="N17" s="11">
        <v>158.24893</v>
      </c>
      <c r="O17" s="11"/>
      <c r="P17" s="11">
        <v>158.24893</v>
      </c>
      <c r="Q17" s="80"/>
      <c r="R17" s="95">
        <v>158.24893</v>
      </c>
      <c r="S17" s="11">
        <v>158.24893</v>
      </c>
      <c r="T17" s="11"/>
      <c r="U17" s="11">
        <v>158.24893</v>
      </c>
      <c r="V17" s="80"/>
      <c r="W17" s="95">
        <v>158.24893</v>
      </c>
      <c r="X17" s="11">
        <v>158.24893</v>
      </c>
      <c r="Y17" s="11"/>
      <c r="Z17" s="11">
        <v>158.24893</v>
      </c>
      <c r="AA17" s="80"/>
      <c r="AB17" s="95">
        <v>158.24893</v>
      </c>
      <c r="AC17" s="11">
        <v>158.24893</v>
      </c>
      <c r="AD17" s="11"/>
      <c r="AE17" s="11">
        <v>158.24893</v>
      </c>
      <c r="AF17" s="80"/>
      <c r="AG17" s="95">
        <v>158.24893</v>
      </c>
      <c r="AH17" s="11">
        <v>158.24893</v>
      </c>
      <c r="AI17" s="11"/>
      <c r="AJ17" s="11">
        <v>158.24893</v>
      </c>
      <c r="AK17" s="80"/>
    </row>
    <row r="18" spans="1:37" ht="15.75">
      <c r="A18" s="108" t="s">
        <v>420</v>
      </c>
      <c r="B18" s="355" t="s">
        <v>421</v>
      </c>
      <c r="C18" s="95">
        <v>4.32546422</v>
      </c>
      <c r="D18" s="11"/>
      <c r="E18" s="11"/>
      <c r="F18" s="16"/>
      <c r="G18" s="82"/>
      <c r="H18" s="95">
        <v>4.430970039999999</v>
      </c>
      <c r="I18" s="11"/>
      <c r="J18" s="11"/>
      <c r="K18" s="16"/>
      <c r="L18" s="82"/>
      <c r="M18" s="136">
        <v>4.430970039999999</v>
      </c>
      <c r="N18" s="11"/>
      <c r="O18" s="11"/>
      <c r="P18" s="16"/>
      <c r="Q18" s="82"/>
      <c r="R18" s="136">
        <v>4.430970039999999</v>
      </c>
      <c r="S18" s="11"/>
      <c r="T18" s="11"/>
      <c r="U18" s="16"/>
      <c r="V18" s="82"/>
      <c r="W18" s="136">
        <v>4.430970039999999</v>
      </c>
      <c r="X18" s="11"/>
      <c r="Y18" s="11"/>
      <c r="Z18" s="16"/>
      <c r="AA18" s="82"/>
      <c r="AB18" s="136">
        <v>4.430970039999999</v>
      </c>
      <c r="AC18" s="11"/>
      <c r="AD18" s="11"/>
      <c r="AE18" s="16"/>
      <c r="AF18" s="82"/>
      <c r="AG18" s="136">
        <v>4.430970039999999</v>
      </c>
      <c r="AH18" s="11"/>
      <c r="AI18" s="11"/>
      <c r="AJ18" s="16"/>
      <c r="AK18" s="82"/>
    </row>
    <row r="19" spans="1:37" ht="15.75">
      <c r="A19" s="108"/>
      <c r="B19" s="355" t="s">
        <v>62</v>
      </c>
      <c r="C19" s="138">
        <v>2.8</v>
      </c>
      <c r="D19" s="29"/>
      <c r="E19" s="29"/>
      <c r="F19" s="29"/>
      <c r="G19" s="139"/>
      <c r="H19" s="138">
        <v>2.8</v>
      </c>
      <c r="I19" s="29"/>
      <c r="J19" s="29"/>
      <c r="K19" s="29"/>
      <c r="L19" s="139"/>
      <c r="M19" s="138">
        <v>2.8</v>
      </c>
      <c r="N19" s="29"/>
      <c r="O19" s="29"/>
      <c r="P19" s="29"/>
      <c r="Q19" s="139"/>
      <c r="R19" s="138">
        <v>2.8</v>
      </c>
      <c r="S19" s="29"/>
      <c r="T19" s="29"/>
      <c r="U19" s="29"/>
      <c r="V19" s="139"/>
      <c r="W19" s="138">
        <v>2.8</v>
      </c>
      <c r="X19" s="29"/>
      <c r="Y19" s="29"/>
      <c r="Z19" s="29"/>
      <c r="AA19" s="139"/>
      <c r="AB19" s="138">
        <v>2.8</v>
      </c>
      <c r="AC19" s="29"/>
      <c r="AD19" s="29"/>
      <c r="AE19" s="29"/>
      <c r="AF19" s="139"/>
      <c r="AG19" s="138">
        <v>2.8</v>
      </c>
      <c r="AH19" s="29"/>
      <c r="AI19" s="29"/>
      <c r="AJ19" s="29"/>
      <c r="AK19" s="139"/>
    </row>
    <row r="20" spans="1:37" ht="31.5">
      <c r="A20" s="408" t="s">
        <v>422</v>
      </c>
      <c r="B20" s="355" t="s">
        <v>63</v>
      </c>
      <c r="C20" s="404">
        <v>135.04453578000002</v>
      </c>
      <c r="D20" s="421"/>
      <c r="E20" s="421"/>
      <c r="F20" s="421">
        <v>135.04453578000002</v>
      </c>
      <c r="G20" s="403"/>
      <c r="H20" s="404">
        <v>130.59982996</v>
      </c>
      <c r="I20" s="421"/>
      <c r="J20" s="421"/>
      <c r="K20" s="421">
        <v>130.59982996</v>
      </c>
      <c r="L20" s="403"/>
      <c r="M20" s="404">
        <v>130.59982996</v>
      </c>
      <c r="N20" s="421"/>
      <c r="O20" s="421"/>
      <c r="P20" s="421">
        <v>130.59982996</v>
      </c>
      <c r="Q20" s="403"/>
      <c r="R20" s="404">
        <v>130.59982996</v>
      </c>
      <c r="S20" s="421"/>
      <c r="T20" s="421"/>
      <c r="U20" s="421">
        <v>130.59982996</v>
      </c>
      <c r="V20" s="403"/>
      <c r="W20" s="404">
        <v>130.59982996</v>
      </c>
      <c r="X20" s="421"/>
      <c r="Y20" s="421"/>
      <c r="Z20" s="421">
        <v>130.59982996</v>
      </c>
      <c r="AA20" s="403"/>
      <c r="AB20" s="404">
        <v>130.59982996</v>
      </c>
      <c r="AC20" s="421"/>
      <c r="AD20" s="421"/>
      <c r="AE20" s="421">
        <v>130.59982996</v>
      </c>
      <c r="AF20" s="403"/>
      <c r="AG20" s="404">
        <v>130.59982996</v>
      </c>
      <c r="AH20" s="421"/>
      <c r="AI20" s="421"/>
      <c r="AJ20" s="421">
        <v>130.59982996</v>
      </c>
      <c r="AK20" s="403"/>
    </row>
    <row r="21" spans="1:37" ht="15.75">
      <c r="A21" s="408"/>
      <c r="B21" s="355" t="s">
        <v>15</v>
      </c>
      <c r="C21" s="404"/>
      <c r="D21" s="421"/>
      <c r="E21" s="421"/>
      <c r="F21" s="421"/>
      <c r="G21" s="403"/>
      <c r="H21" s="404"/>
      <c r="I21" s="421"/>
      <c r="J21" s="421"/>
      <c r="K21" s="421"/>
      <c r="L21" s="403"/>
      <c r="M21" s="404"/>
      <c r="N21" s="421"/>
      <c r="O21" s="421"/>
      <c r="P21" s="421"/>
      <c r="Q21" s="403"/>
      <c r="R21" s="404"/>
      <c r="S21" s="421"/>
      <c r="T21" s="421"/>
      <c r="U21" s="421"/>
      <c r="V21" s="403"/>
      <c r="W21" s="404"/>
      <c r="X21" s="421"/>
      <c r="Y21" s="421"/>
      <c r="Z21" s="421"/>
      <c r="AA21" s="403"/>
      <c r="AB21" s="404"/>
      <c r="AC21" s="421"/>
      <c r="AD21" s="421"/>
      <c r="AE21" s="421"/>
      <c r="AF21" s="403"/>
      <c r="AG21" s="404"/>
      <c r="AH21" s="421"/>
      <c r="AI21" s="421"/>
      <c r="AJ21" s="421"/>
      <c r="AK21" s="403"/>
    </row>
    <row r="22" spans="1:37" ht="15.75">
      <c r="A22" s="408" t="s">
        <v>425</v>
      </c>
      <c r="B22" s="355" t="s">
        <v>426</v>
      </c>
      <c r="C22" s="404">
        <v>15.110865</v>
      </c>
      <c r="D22" s="421"/>
      <c r="E22" s="421"/>
      <c r="F22" s="421">
        <v>15.110865</v>
      </c>
      <c r="G22" s="403"/>
      <c r="H22" s="404">
        <v>23.21813</v>
      </c>
      <c r="I22" s="421"/>
      <c r="J22" s="421"/>
      <c r="K22" s="421">
        <v>23.21813</v>
      </c>
      <c r="L22" s="403"/>
      <c r="M22" s="404">
        <v>23.21813</v>
      </c>
      <c r="N22" s="421"/>
      <c r="O22" s="421"/>
      <c r="P22" s="421">
        <v>23.21813</v>
      </c>
      <c r="Q22" s="403"/>
      <c r="R22" s="404">
        <v>23.21813</v>
      </c>
      <c r="S22" s="421"/>
      <c r="T22" s="421"/>
      <c r="U22" s="421">
        <v>23.21813</v>
      </c>
      <c r="V22" s="403"/>
      <c r="W22" s="404">
        <v>23.21813</v>
      </c>
      <c r="X22" s="421"/>
      <c r="Y22" s="421"/>
      <c r="Z22" s="421">
        <v>23.21813</v>
      </c>
      <c r="AA22" s="403"/>
      <c r="AB22" s="404">
        <v>23.21813</v>
      </c>
      <c r="AC22" s="421"/>
      <c r="AD22" s="421"/>
      <c r="AE22" s="421">
        <v>23.21813</v>
      </c>
      <c r="AF22" s="403"/>
      <c r="AG22" s="404">
        <v>23.21813</v>
      </c>
      <c r="AH22" s="421"/>
      <c r="AI22" s="421"/>
      <c r="AJ22" s="421">
        <v>23.21813</v>
      </c>
      <c r="AK22" s="403"/>
    </row>
    <row r="23" spans="1:37" ht="15.75">
      <c r="A23" s="408"/>
      <c r="B23" s="355" t="s">
        <v>64</v>
      </c>
      <c r="C23" s="404"/>
      <c r="D23" s="421"/>
      <c r="E23" s="421"/>
      <c r="F23" s="421"/>
      <c r="G23" s="403"/>
      <c r="H23" s="404"/>
      <c r="I23" s="421"/>
      <c r="J23" s="421"/>
      <c r="K23" s="421"/>
      <c r="L23" s="403"/>
      <c r="M23" s="404"/>
      <c r="N23" s="421"/>
      <c r="O23" s="421"/>
      <c r="P23" s="421"/>
      <c r="Q23" s="403"/>
      <c r="R23" s="404"/>
      <c r="S23" s="421"/>
      <c r="T23" s="421"/>
      <c r="U23" s="421"/>
      <c r="V23" s="403"/>
      <c r="W23" s="404"/>
      <c r="X23" s="421"/>
      <c r="Y23" s="421"/>
      <c r="Z23" s="421"/>
      <c r="AA23" s="403"/>
      <c r="AB23" s="404"/>
      <c r="AC23" s="421"/>
      <c r="AD23" s="421"/>
      <c r="AE23" s="421"/>
      <c r="AF23" s="403"/>
      <c r="AG23" s="404"/>
      <c r="AH23" s="421"/>
      <c r="AI23" s="421"/>
      <c r="AJ23" s="421"/>
      <c r="AK23" s="403"/>
    </row>
    <row r="24" spans="1:37" ht="15.75">
      <c r="A24" s="408" t="s">
        <v>46</v>
      </c>
      <c r="B24" s="355" t="s">
        <v>65</v>
      </c>
      <c r="C24" s="404">
        <v>15.110865</v>
      </c>
      <c r="D24" s="421"/>
      <c r="E24" s="421"/>
      <c r="F24" s="421">
        <v>15.110865</v>
      </c>
      <c r="G24" s="403"/>
      <c r="H24" s="404">
        <v>23.21813</v>
      </c>
      <c r="I24" s="421"/>
      <c r="J24" s="421"/>
      <c r="K24" s="421">
        <v>23.21813</v>
      </c>
      <c r="L24" s="403"/>
      <c r="M24" s="404">
        <v>23.21813</v>
      </c>
      <c r="N24" s="421"/>
      <c r="O24" s="421"/>
      <c r="P24" s="421">
        <v>23.21813</v>
      </c>
      <c r="Q24" s="403"/>
      <c r="R24" s="404">
        <v>23.21813</v>
      </c>
      <c r="S24" s="421"/>
      <c r="T24" s="421"/>
      <c r="U24" s="421">
        <v>23.21813</v>
      </c>
      <c r="V24" s="403"/>
      <c r="W24" s="404">
        <v>23.21813</v>
      </c>
      <c r="X24" s="421"/>
      <c r="Y24" s="421"/>
      <c r="Z24" s="421">
        <v>23.21813</v>
      </c>
      <c r="AA24" s="403"/>
      <c r="AB24" s="404">
        <v>23.21813</v>
      </c>
      <c r="AC24" s="421"/>
      <c r="AD24" s="421"/>
      <c r="AE24" s="421">
        <v>23.21813</v>
      </c>
      <c r="AF24" s="403"/>
      <c r="AG24" s="404">
        <v>23.21813</v>
      </c>
      <c r="AH24" s="421"/>
      <c r="AI24" s="421"/>
      <c r="AJ24" s="421">
        <v>23.21813</v>
      </c>
      <c r="AK24" s="403"/>
    </row>
    <row r="25" spans="1:37" ht="15.75">
      <c r="A25" s="408"/>
      <c r="B25" s="355" t="s">
        <v>66</v>
      </c>
      <c r="C25" s="404"/>
      <c r="D25" s="421"/>
      <c r="E25" s="421"/>
      <c r="F25" s="421"/>
      <c r="G25" s="403"/>
      <c r="H25" s="404"/>
      <c r="I25" s="421"/>
      <c r="J25" s="421"/>
      <c r="K25" s="421"/>
      <c r="L25" s="403"/>
      <c r="M25" s="404"/>
      <c r="N25" s="421"/>
      <c r="O25" s="421"/>
      <c r="P25" s="421"/>
      <c r="Q25" s="403"/>
      <c r="R25" s="404"/>
      <c r="S25" s="421"/>
      <c r="T25" s="421"/>
      <c r="U25" s="421"/>
      <c r="V25" s="403"/>
      <c r="W25" s="404"/>
      <c r="X25" s="421"/>
      <c r="Y25" s="421"/>
      <c r="Z25" s="421"/>
      <c r="AA25" s="403"/>
      <c r="AB25" s="404"/>
      <c r="AC25" s="421"/>
      <c r="AD25" s="421"/>
      <c r="AE25" s="421"/>
      <c r="AF25" s="403"/>
      <c r="AG25" s="404"/>
      <c r="AH25" s="421"/>
      <c r="AI25" s="421"/>
      <c r="AJ25" s="421"/>
      <c r="AK25" s="403"/>
    </row>
    <row r="26" spans="1:37" ht="31.5">
      <c r="A26" s="408"/>
      <c r="B26" s="355" t="s">
        <v>67</v>
      </c>
      <c r="C26" s="404"/>
      <c r="D26" s="421"/>
      <c r="E26" s="421"/>
      <c r="F26" s="421"/>
      <c r="G26" s="403"/>
      <c r="H26" s="404"/>
      <c r="I26" s="421"/>
      <c r="J26" s="421"/>
      <c r="K26" s="421"/>
      <c r="L26" s="403"/>
      <c r="M26" s="404"/>
      <c r="N26" s="421"/>
      <c r="O26" s="421"/>
      <c r="P26" s="421"/>
      <c r="Q26" s="403"/>
      <c r="R26" s="404"/>
      <c r="S26" s="421"/>
      <c r="T26" s="421"/>
      <c r="U26" s="421"/>
      <c r="V26" s="403"/>
      <c r="W26" s="404"/>
      <c r="X26" s="421"/>
      <c r="Y26" s="421"/>
      <c r="Z26" s="421"/>
      <c r="AA26" s="403"/>
      <c r="AB26" s="404"/>
      <c r="AC26" s="421"/>
      <c r="AD26" s="421"/>
      <c r="AE26" s="421"/>
      <c r="AF26" s="403"/>
      <c r="AG26" s="404"/>
      <c r="AH26" s="421"/>
      <c r="AI26" s="421"/>
      <c r="AJ26" s="421"/>
      <c r="AK26" s="403"/>
    </row>
    <row r="27" spans="1:37" ht="31.5">
      <c r="A27" s="408"/>
      <c r="B27" s="355" t="s">
        <v>68</v>
      </c>
      <c r="C27" s="404"/>
      <c r="D27" s="421"/>
      <c r="E27" s="421"/>
      <c r="F27" s="421"/>
      <c r="G27" s="403"/>
      <c r="H27" s="404"/>
      <c r="I27" s="421"/>
      <c r="J27" s="421"/>
      <c r="K27" s="421"/>
      <c r="L27" s="403"/>
      <c r="M27" s="404"/>
      <c r="N27" s="421"/>
      <c r="O27" s="421"/>
      <c r="P27" s="421"/>
      <c r="Q27" s="403"/>
      <c r="R27" s="404"/>
      <c r="S27" s="421"/>
      <c r="T27" s="421"/>
      <c r="U27" s="421"/>
      <c r="V27" s="403"/>
      <c r="W27" s="404"/>
      <c r="X27" s="421"/>
      <c r="Y27" s="421"/>
      <c r="Z27" s="421"/>
      <c r="AA27" s="403"/>
      <c r="AB27" s="404"/>
      <c r="AC27" s="421"/>
      <c r="AD27" s="421"/>
      <c r="AE27" s="421"/>
      <c r="AF27" s="403"/>
      <c r="AG27" s="404"/>
      <c r="AH27" s="421"/>
      <c r="AI27" s="421"/>
      <c r="AJ27" s="421"/>
      <c r="AK27" s="403"/>
    </row>
    <row r="28" spans="1:37" ht="15.75">
      <c r="A28" s="408" t="s">
        <v>53</v>
      </c>
      <c r="B28" s="355" t="s">
        <v>66</v>
      </c>
      <c r="C28" s="404"/>
      <c r="D28" s="421"/>
      <c r="E28" s="421"/>
      <c r="F28" s="421"/>
      <c r="G28" s="403"/>
      <c r="H28" s="404"/>
      <c r="I28" s="421"/>
      <c r="J28" s="421"/>
      <c r="K28" s="421"/>
      <c r="L28" s="403"/>
      <c r="M28" s="404"/>
      <c r="N28" s="421"/>
      <c r="O28" s="421"/>
      <c r="P28" s="421"/>
      <c r="Q28" s="403"/>
      <c r="R28" s="404"/>
      <c r="S28" s="421"/>
      <c r="T28" s="421"/>
      <c r="U28" s="421"/>
      <c r="V28" s="403"/>
      <c r="W28" s="404"/>
      <c r="X28" s="421"/>
      <c r="Y28" s="421"/>
      <c r="Z28" s="421"/>
      <c r="AA28" s="403"/>
      <c r="AB28" s="404"/>
      <c r="AC28" s="421"/>
      <c r="AD28" s="421"/>
      <c r="AE28" s="421"/>
      <c r="AF28" s="403"/>
      <c r="AG28" s="404"/>
      <c r="AH28" s="421"/>
      <c r="AI28" s="421"/>
      <c r="AJ28" s="421"/>
      <c r="AK28" s="403"/>
    </row>
    <row r="29" spans="1:37" ht="15.75">
      <c r="A29" s="408"/>
      <c r="B29" s="355" t="s">
        <v>69</v>
      </c>
      <c r="C29" s="404"/>
      <c r="D29" s="421"/>
      <c r="E29" s="421"/>
      <c r="F29" s="421"/>
      <c r="G29" s="403"/>
      <c r="H29" s="404"/>
      <c r="I29" s="421"/>
      <c r="J29" s="421"/>
      <c r="K29" s="421"/>
      <c r="L29" s="403"/>
      <c r="M29" s="404"/>
      <c r="N29" s="421"/>
      <c r="O29" s="421"/>
      <c r="P29" s="421"/>
      <c r="Q29" s="403"/>
      <c r="R29" s="404"/>
      <c r="S29" s="421"/>
      <c r="T29" s="421"/>
      <c r="U29" s="421"/>
      <c r="V29" s="403"/>
      <c r="W29" s="404"/>
      <c r="X29" s="421"/>
      <c r="Y29" s="421"/>
      <c r="Z29" s="421"/>
      <c r="AA29" s="403"/>
      <c r="AB29" s="404"/>
      <c r="AC29" s="421"/>
      <c r="AD29" s="421"/>
      <c r="AE29" s="421"/>
      <c r="AF29" s="403"/>
      <c r="AG29" s="404"/>
      <c r="AH29" s="421"/>
      <c r="AI29" s="421"/>
      <c r="AJ29" s="421"/>
      <c r="AK29" s="403"/>
    </row>
    <row r="30" spans="1:37" ht="16.5" thickBot="1">
      <c r="A30" s="109" t="s">
        <v>55</v>
      </c>
      <c r="B30" s="361" t="s">
        <v>70</v>
      </c>
      <c r="C30" s="100"/>
      <c r="D30" s="101"/>
      <c r="E30" s="101"/>
      <c r="F30" s="101"/>
      <c r="G30" s="102"/>
      <c r="H30" s="100"/>
      <c r="I30" s="101"/>
      <c r="J30" s="101"/>
      <c r="K30" s="101"/>
      <c r="L30" s="102"/>
      <c r="M30" s="100"/>
      <c r="N30" s="101"/>
      <c r="O30" s="101"/>
      <c r="P30" s="101"/>
      <c r="Q30" s="102"/>
      <c r="R30" s="100"/>
      <c r="S30" s="101"/>
      <c r="T30" s="101"/>
      <c r="U30" s="101"/>
      <c r="V30" s="102"/>
      <c r="W30" s="100"/>
      <c r="X30" s="101"/>
      <c r="Y30" s="101"/>
      <c r="Z30" s="101"/>
      <c r="AA30" s="102"/>
      <c r="AB30" s="100"/>
      <c r="AC30" s="101"/>
      <c r="AD30" s="101"/>
      <c r="AE30" s="101"/>
      <c r="AF30" s="102"/>
      <c r="AG30" s="100"/>
      <c r="AH30" s="101"/>
      <c r="AI30" s="101"/>
      <c r="AJ30" s="101"/>
      <c r="AK30" s="102"/>
    </row>
    <row r="31" ht="14.25" customHeight="1">
      <c r="H31" s="31"/>
    </row>
    <row r="32" spans="1:12" ht="15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5" ht="15.75">
      <c r="A33" s="21"/>
      <c r="B33" s="21"/>
      <c r="C33" s="21"/>
      <c r="D33" s="21"/>
      <c r="E33" s="21"/>
    </row>
    <row r="34" spans="2:13" ht="15.75">
      <c r="B34" s="76" t="str">
        <f>'П1.5'!B33</f>
        <v>Главный энергетик</v>
      </c>
      <c r="H34" s="33"/>
      <c r="K34" s="33" t="str">
        <f>'П1.4'!K35</f>
        <v>Е.Н.Захаров</v>
      </c>
      <c r="M34" s="33" t="s">
        <v>374</v>
      </c>
    </row>
    <row r="38" ht="12.75">
      <c r="B38" s="75"/>
    </row>
  </sheetData>
  <mergeCells count="188">
    <mergeCell ref="AK24:AK27"/>
    <mergeCell ref="AG28:AG29"/>
    <mergeCell ref="AH28:AH29"/>
    <mergeCell ref="AI28:AI29"/>
    <mergeCell ref="AJ28:AJ29"/>
    <mergeCell ref="AK28:AK29"/>
    <mergeCell ref="AG24:AG27"/>
    <mergeCell ref="AH24:AH27"/>
    <mergeCell ref="AI24:AI27"/>
    <mergeCell ref="AJ24:AJ27"/>
    <mergeCell ref="AK20:AK21"/>
    <mergeCell ref="AG22:AG23"/>
    <mergeCell ref="AH22:AH23"/>
    <mergeCell ref="AI22:AI23"/>
    <mergeCell ref="AJ22:AJ23"/>
    <mergeCell ref="AK22:AK23"/>
    <mergeCell ref="AG20:AG21"/>
    <mergeCell ref="AH20:AH21"/>
    <mergeCell ref="AI20:AI21"/>
    <mergeCell ref="AJ20:AJ21"/>
    <mergeCell ref="AG5:AK5"/>
    <mergeCell ref="AG15:AG16"/>
    <mergeCell ref="AH15:AH16"/>
    <mergeCell ref="AI15:AI16"/>
    <mergeCell ref="AJ15:AJ16"/>
    <mergeCell ref="AK15:AK16"/>
    <mergeCell ref="AF24:AF27"/>
    <mergeCell ref="AB28:AB29"/>
    <mergeCell ref="AC28:AC29"/>
    <mergeCell ref="AD28:AD29"/>
    <mergeCell ref="AE28:AE29"/>
    <mergeCell ref="AF28:AF29"/>
    <mergeCell ref="AB24:AB27"/>
    <mergeCell ref="AC24:AC27"/>
    <mergeCell ref="AD24:AD27"/>
    <mergeCell ref="AE24:AE27"/>
    <mergeCell ref="AF20:AF21"/>
    <mergeCell ref="AB22:AB23"/>
    <mergeCell ref="AC22:AC23"/>
    <mergeCell ref="AD22:AD23"/>
    <mergeCell ref="AE22:AE23"/>
    <mergeCell ref="AF22:AF23"/>
    <mergeCell ref="AB20:AB21"/>
    <mergeCell ref="AC20:AC21"/>
    <mergeCell ref="AD20:AD21"/>
    <mergeCell ref="AE20:AE21"/>
    <mergeCell ref="AB5:AF5"/>
    <mergeCell ref="AB15:AB16"/>
    <mergeCell ref="AC15:AC16"/>
    <mergeCell ref="AD15:AD16"/>
    <mergeCell ref="AE15:AE16"/>
    <mergeCell ref="AF15:AF16"/>
    <mergeCell ref="AA24:AA27"/>
    <mergeCell ref="W28:W29"/>
    <mergeCell ref="X28:X29"/>
    <mergeCell ref="Y28:Y29"/>
    <mergeCell ref="Z28:Z29"/>
    <mergeCell ref="AA28:AA29"/>
    <mergeCell ref="W24:W27"/>
    <mergeCell ref="X24:X27"/>
    <mergeCell ref="Y24:Y27"/>
    <mergeCell ref="Z24:Z27"/>
    <mergeCell ref="AA20:AA21"/>
    <mergeCell ref="W22:W23"/>
    <mergeCell ref="X22:X23"/>
    <mergeCell ref="Y22:Y23"/>
    <mergeCell ref="Z22:Z23"/>
    <mergeCell ref="AA22:AA23"/>
    <mergeCell ref="W20:W21"/>
    <mergeCell ref="X20:X21"/>
    <mergeCell ref="Y20:Y21"/>
    <mergeCell ref="Z20:Z21"/>
    <mergeCell ref="W5:AA5"/>
    <mergeCell ref="W15:W16"/>
    <mergeCell ref="X15:X16"/>
    <mergeCell ref="Y15:Y16"/>
    <mergeCell ref="Z15:Z16"/>
    <mergeCell ref="AA15:AA16"/>
    <mergeCell ref="V24:V27"/>
    <mergeCell ref="R28:R29"/>
    <mergeCell ref="S28:S29"/>
    <mergeCell ref="T28:T29"/>
    <mergeCell ref="U28:U29"/>
    <mergeCell ref="V28:V29"/>
    <mergeCell ref="R24:R27"/>
    <mergeCell ref="S24:S27"/>
    <mergeCell ref="T24:T27"/>
    <mergeCell ref="U24:U27"/>
    <mergeCell ref="V20:V21"/>
    <mergeCell ref="R22:R23"/>
    <mergeCell ref="S22:S23"/>
    <mergeCell ref="T22:T23"/>
    <mergeCell ref="U22:U23"/>
    <mergeCell ref="V22:V23"/>
    <mergeCell ref="R20:R21"/>
    <mergeCell ref="S20:S21"/>
    <mergeCell ref="T20:T21"/>
    <mergeCell ref="U20:U21"/>
    <mergeCell ref="R5:V5"/>
    <mergeCell ref="R15:R16"/>
    <mergeCell ref="S15:S16"/>
    <mergeCell ref="T15:T16"/>
    <mergeCell ref="U15:U16"/>
    <mergeCell ref="V15:V16"/>
    <mergeCell ref="I28:I29"/>
    <mergeCell ref="J28:J29"/>
    <mergeCell ref="K28:K29"/>
    <mergeCell ref="L28:L29"/>
    <mergeCell ref="J24:J27"/>
    <mergeCell ref="K24:K27"/>
    <mergeCell ref="L24:L27"/>
    <mergeCell ref="A28:A29"/>
    <mergeCell ref="C28:C29"/>
    <mergeCell ref="D28:D29"/>
    <mergeCell ref="E28:E29"/>
    <mergeCell ref="F28:F29"/>
    <mergeCell ref="G28:G29"/>
    <mergeCell ref="H28:H29"/>
    <mergeCell ref="F24:F27"/>
    <mergeCell ref="G24:G27"/>
    <mergeCell ref="H24:H27"/>
    <mergeCell ref="I24:I27"/>
    <mergeCell ref="A24:A27"/>
    <mergeCell ref="C24:C27"/>
    <mergeCell ref="D24:D27"/>
    <mergeCell ref="E24:E27"/>
    <mergeCell ref="I22:I23"/>
    <mergeCell ref="J22:J23"/>
    <mergeCell ref="K22:K23"/>
    <mergeCell ref="L22:L23"/>
    <mergeCell ref="J20:J21"/>
    <mergeCell ref="K20:K21"/>
    <mergeCell ref="L20:L21"/>
    <mergeCell ref="A22:A23"/>
    <mergeCell ref="C22:C23"/>
    <mergeCell ref="D22:D23"/>
    <mergeCell ref="E22:E23"/>
    <mergeCell ref="F22:F23"/>
    <mergeCell ref="G22:G23"/>
    <mergeCell ref="H22:H23"/>
    <mergeCell ref="F20:F21"/>
    <mergeCell ref="G20:G21"/>
    <mergeCell ref="H20:H21"/>
    <mergeCell ref="I20:I21"/>
    <mergeCell ref="A20:A21"/>
    <mergeCell ref="C20:C21"/>
    <mergeCell ref="D20:D21"/>
    <mergeCell ref="E20:E21"/>
    <mergeCell ref="I15:I16"/>
    <mergeCell ref="J15:J16"/>
    <mergeCell ref="K15:K16"/>
    <mergeCell ref="L15:L16"/>
    <mergeCell ref="A3:L3"/>
    <mergeCell ref="C5:G5"/>
    <mergeCell ref="H5:L5"/>
    <mergeCell ref="A15:A16"/>
    <mergeCell ref="C15:C16"/>
    <mergeCell ref="D15:D16"/>
    <mergeCell ref="E15:E16"/>
    <mergeCell ref="F15:F16"/>
    <mergeCell ref="G15:G16"/>
    <mergeCell ref="H15:H16"/>
    <mergeCell ref="M5:Q5"/>
    <mergeCell ref="M15:M16"/>
    <mergeCell ref="N15:N16"/>
    <mergeCell ref="O15:O16"/>
    <mergeCell ref="P15:P16"/>
    <mergeCell ref="Q15:Q16"/>
    <mergeCell ref="Q20:Q21"/>
    <mergeCell ref="M22:M23"/>
    <mergeCell ref="N22:N23"/>
    <mergeCell ref="O22:O23"/>
    <mergeCell ref="P22:P23"/>
    <mergeCell ref="Q22:Q23"/>
    <mergeCell ref="M20:M21"/>
    <mergeCell ref="N20:N21"/>
    <mergeCell ref="O20:O21"/>
    <mergeCell ref="P20:P21"/>
    <mergeCell ref="Q24:Q27"/>
    <mergeCell ref="M28:M29"/>
    <mergeCell ref="N28:N29"/>
    <mergeCell ref="O28:O29"/>
    <mergeCell ref="P28:P29"/>
    <mergeCell ref="Q28:Q29"/>
    <mergeCell ref="M24:M27"/>
    <mergeCell ref="N24:N27"/>
    <mergeCell ref="O24:O27"/>
    <mergeCell ref="P24:P27"/>
  </mergeCells>
  <printOptions/>
  <pageMargins left="0.984251968503937" right="0.2755905511811024" top="0.2755905511811024" bottom="0.4724409448818898" header="0.2755905511811024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K39"/>
  <sheetViews>
    <sheetView showZeros="0" view="pageBreakPreview" zoomScale="75" zoomScaleSheetLayoutView="75" workbookViewId="0" topLeftCell="A1">
      <selection activeCell="A3" sqref="A3:L3"/>
    </sheetView>
  </sheetViews>
  <sheetFormatPr defaultColWidth="9.00390625" defaultRowHeight="12.75"/>
  <cols>
    <col min="1" max="1" width="6.25390625" style="1" customWidth="1"/>
    <col min="2" max="2" width="42.375" style="1" customWidth="1"/>
    <col min="3" max="3" width="12.375" style="1" hidden="1" customWidth="1"/>
    <col min="4" max="4" width="8.125" style="1" hidden="1" customWidth="1"/>
    <col min="5" max="5" width="7.25390625" style="1" hidden="1" customWidth="1"/>
    <col min="6" max="6" width="10.00390625" style="1" hidden="1" customWidth="1"/>
    <col min="7" max="7" width="10.125" style="1" hidden="1" customWidth="1"/>
    <col min="8" max="8" width="11.375" style="1" customWidth="1"/>
    <col min="9" max="10" width="8.00390625" style="1" customWidth="1"/>
    <col min="11" max="11" width="10.00390625" style="1" customWidth="1"/>
    <col min="12" max="12" width="9.375" style="1" customWidth="1"/>
    <col min="13" max="13" width="11.00390625" style="1" hidden="1" customWidth="1"/>
    <col min="14" max="14" width="9.00390625" style="1" hidden="1" customWidth="1"/>
    <col min="15" max="15" width="8.375" style="1" hidden="1" customWidth="1"/>
    <col min="16" max="17" width="9.00390625" style="1" hidden="1" customWidth="1"/>
    <col min="18" max="18" width="8.75390625" style="1" hidden="1" customWidth="1"/>
    <col min="19" max="20" width="7.375" style="1" hidden="1" customWidth="1"/>
    <col min="21" max="21" width="8.75390625" style="1" hidden="1" customWidth="1"/>
    <col min="22" max="22" width="7.375" style="1" hidden="1" customWidth="1"/>
    <col min="23" max="23" width="8.75390625" style="1" hidden="1" customWidth="1"/>
    <col min="24" max="25" width="7.375" style="1" hidden="1" customWidth="1"/>
    <col min="26" max="26" width="9.00390625" style="1" hidden="1" customWidth="1"/>
    <col min="27" max="27" width="7.375" style="1" hidden="1" customWidth="1"/>
    <col min="28" max="28" width="8.75390625" style="1" hidden="1" customWidth="1"/>
    <col min="29" max="30" width="7.375" style="1" hidden="1" customWidth="1"/>
    <col min="31" max="31" width="8.75390625" style="1" hidden="1" customWidth="1"/>
    <col min="32" max="32" width="7.375" style="1" hidden="1" customWidth="1"/>
    <col min="33" max="33" width="9.375" style="1" hidden="1" customWidth="1"/>
    <col min="34" max="35" width="7.375" style="1" hidden="1" customWidth="1"/>
    <col min="36" max="36" width="8.75390625" style="1" hidden="1" customWidth="1"/>
    <col min="37" max="37" width="7.375" style="1" hidden="1" customWidth="1"/>
    <col min="38" max="16384" width="1.37890625" style="1" customWidth="1"/>
  </cols>
  <sheetData>
    <row r="1" spans="1:37" ht="15.75">
      <c r="A1" s="20"/>
      <c r="B1" s="20"/>
      <c r="C1" s="20"/>
      <c r="D1" s="20"/>
      <c r="E1" s="20"/>
      <c r="F1" s="20"/>
      <c r="G1" s="2"/>
      <c r="L1" s="3" t="s">
        <v>27</v>
      </c>
      <c r="V1" s="3" t="s">
        <v>27</v>
      </c>
      <c r="AK1" s="3" t="s">
        <v>27</v>
      </c>
    </row>
    <row r="2" spans="1:7" ht="12.75">
      <c r="A2" s="20"/>
      <c r="B2" s="20"/>
      <c r="C2" s="20"/>
      <c r="D2" s="20"/>
      <c r="E2" s="20"/>
      <c r="F2" s="20"/>
      <c r="G2" s="20"/>
    </row>
    <row r="3" spans="1:12" s="22" customFormat="1" ht="36" customHeight="1">
      <c r="A3" s="409" t="s">
        <v>345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</row>
    <row r="4" spans="1:37" ht="16.5" thickBot="1">
      <c r="A4" s="20"/>
      <c r="B4" s="20"/>
      <c r="C4" s="20"/>
      <c r="D4" s="20"/>
      <c r="E4" s="20"/>
      <c r="F4" s="20"/>
      <c r="G4" s="20"/>
      <c r="K4" s="2"/>
      <c r="L4" s="3" t="s">
        <v>4</v>
      </c>
      <c r="V4" s="3" t="s">
        <v>4</v>
      </c>
      <c r="AK4" s="2" t="s">
        <v>4</v>
      </c>
    </row>
    <row r="5" spans="1:37" ht="15.75">
      <c r="A5" s="137" t="s">
        <v>399</v>
      </c>
      <c r="B5" s="137" t="s">
        <v>400</v>
      </c>
      <c r="C5" s="410" t="s">
        <v>370</v>
      </c>
      <c r="D5" s="411"/>
      <c r="E5" s="411"/>
      <c r="F5" s="411"/>
      <c r="G5" s="412"/>
      <c r="H5" s="410" t="s">
        <v>371</v>
      </c>
      <c r="I5" s="411"/>
      <c r="J5" s="411"/>
      <c r="K5" s="411"/>
      <c r="L5" s="412"/>
      <c r="M5" s="410" t="s">
        <v>372</v>
      </c>
      <c r="N5" s="411"/>
      <c r="O5" s="411"/>
      <c r="P5" s="411"/>
      <c r="Q5" s="412"/>
      <c r="R5" s="410" t="s">
        <v>380</v>
      </c>
      <c r="S5" s="411"/>
      <c r="T5" s="411"/>
      <c r="U5" s="411"/>
      <c r="V5" s="412"/>
      <c r="W5" s="410" t="s">
        <v>381</v>
      </c>
      <c r="X5" s="411"/>
      <c r="Y5" s="411"/>
      <c r="Z5" s="411"/>
      <c r="AA5" s="412"/>
      <c r="AB5" s="410" t="s">
        <v>382</v>
      </c>
      <c r="AC5" s="411"/>
      <c r="AD5" s="411"/>
      <c r="AE5" s="411"/>
      <c r="AF5" s="412"/>
      <c r="AG5" s="410" t="s">
        <v>383</v>
      </c>
      <c r="AH5" s="411"/>
      <c r="AI5" s="411"/>
      <c r="AJ5" s="411"/>
      <c r="AK5" s="412"/>
    </row>
    <row r="6" spans="1:37" ht="16.5" thickBot="1">
      <c r="A6" s="159" t="s">
        <v>404</v>
      </c>
      <c r="B6" s="159"/>
      <c r="C6" s="155" t="s">
        <v>28</v>
      </c>
      <c r="D6" s="156" t="s">
        <v>29</v>
      </c>
      <c r="E6" s="156" t="s">
        <v>30</v>
      </c>
      <c r="F6" s="156" t="s">
        <v>31</v>
      </c>
      <c r="G6" s="157" t="s">
        <v>32</v>
      </c>
      <c r="H6" s="155" t="s">
        <v>28</v>
      </c>
      <c r="I6" s="156" t="s">
        <v>29</v>
      </c>
      <c r="J6" s="156" t="s">
        <v>30</v>
      </c>
      <c r="K6" s="156" t="s">
        <v>31</v>
      </c>
      <c r="L6" s="157" t="s">
        <v>32</v>
      </c>
      <c r="M6" s="155" t="s">
        <v>28</v>
      </c>
      <c r="N6" s="156" t="s">
        <v>29</v>
      </c>
      <c r="O6" s="156" t="s">
        <v>30</v>
      </c>
      <c r="P6" s="156" t="s">
        <v>31</v>
      </c>
      <c r="Q6" s="157" t="s">
        <v>32</v>
      </c>
      <c r="R6" s="155" t="s">
        <v>28</v>
      </c>
      <c r="S6" s="156" t="s">
        <v>29</v>
      </c>
      <c r="T6" s="156" t="s">
        <v>30</v>
      </c>
      <c r="U6" s="156" t="s">
        <v>31</v>
      </c>
      <c r="V6" s="157" t="s">
        <v>32</v>
      </c>
      <c r="W6" s="155" t="s">
        <v>28</v>
      </c>
      <c r="X6" s="156" t="s">
        <v>29</v>
      </c>
      <c r="Y6" s="156" t="s">
        <v>30</v>
      </c>
      <c r="Z6" s="156" t="s">
        <v>31</v>
      </c>
      <c r="AA6" s="157" t="s">
        <v>32</v>
      </c>
      <c r="AB6" s="155" t="s">
        <v>28</v>
      </c>
      <c r="AC6" s="156" t="s">
        <v>29</v>
      </c>
      <c r="AD6" s="156" t="s">
        <v>30</v>
      </c>
      <c r="AE6" s="156" t="s">
        <v>31</v>
      </c>
      <c r="AF6" s="157" t="s">
        <v>32</v>
      </c>
      <c r="AG6" s="155" t="s">
        <v>28</v>
      </c>
      <c r="AH6" s="156" t="s">
        <v>29</v>
      </c>
      <c r="AI6" s="156" t="s">
        <v>30</v>
      </c>
      <c r="AJ6" s="156" t="s">
        <v>31</v>
      </c>
      <c r="AK6" s="157" t="s">
        <v>32</v>
      </c>
    </row>
    <row r="7" spans="1:37" ht="15.75">
      <c r="A7" s="103">
        <v>1</v>
      </c>
      <c r="B7" s="103">
        <v>2</v>
      </c>
      <c r="C7" s="115">
        <v>8</v>
      </c>
      <c r="D7" s="77">
        <v>9</v>
      </c>
      <c r="E7" s="77">
        <v>10</v>
      </c>
      <c r="F7" s="77">
        <v>11</v>
      </c>
      <c r="G7" s="78">
        <v>12</v>
      </c>
      <c r="H7" s="115">
        <v>8</v>
      </c>
      <c r="I7" s="77">
        <v>9</v>
      </c>
      <c r="J7" s="77">
        <v>10</v>
      </c>
      <c r="K7" s="77">
        <v>11</v>
      </c>
      <c r="L7" s="78">
        <v>12</v>
      </c>
      <c r="M7" s="77">
        <v>13</v>
      </c>
      <c r="N7" s="78">
        <v>14</v>
      </c>
      <c r="O7" s="77">
        <v>15</v>
      </c>
      <c r="P7" s="78">
        <v>16</v>
      </c>
      <c r="Q7" s="77">
        <v>17</v>
      </c>
      <c r="R7" s="78">
        <v>18</v>
      </c>
      <c r="S7" s="77">
        <v>19</v>
      </c>
      <c r="T7" s="78">
        <v>20</v>
      </c>
      <c r="U7" s="77">
        <v>21</v>
      </c>
      <c r="V7" s="78">
        <v>22</v>
      </c>
      <c r="W7" s="77">
        <v>23</v>
      </c>
      <c r="X7" s="78">
        <v>24</v>
      </c>
      <c r="Y7" s="77">
        <v>25</v>
      </c>
      <c r="Z7" s="78">
        <v>26</v>
      </c>
      <c r="AA7" s="77">
        <v>27</v>
      </c>
      <c r="AB7" s="78">
        <v>28</v>
      </c>
      <c r="AC7" s="77">
        <v>29</v>
      </c>
      <c r="AD7" s="78">
        <v>30</v>
      </c>
      <c r="AE7" s="77">
        <v>31</v>
      </c>
      <c r="AF7" s="78">
        <v>32</v>
      </c>
      <c r="AG7" s="77">
        <v>33</v>
      </c>
      <c r="AH7" s="78">
        <v>34</v>
      </c>
      <c r="AI7" s="77">
        <v>35</v>
      </c>
      <c r="AJ7" s="78">
        <v>36</v>
      </c>
      <c r="AK7" s="77">
        <v>37</v>
      </c>
    </row>
    <row r="8" spans="1:37" ht="15.75">
      <c r="A8" s="108" t="s">
        <v>406</v>
      </c>
      <c r="B8" s="104" t="s">
        <v>33</v>
      </c>
      <c r="C8" s="134">
        <v>67.817256</v>
      </c>
      <c r="D8" s="23">
        <v>67.817256</v>
      </c>
      <c r="E8" s="23"/>
      <c r="F8" s="23">
        <v>67.817256</v>
      </c>
      <c r="G8" s="278">
        <v>5.472045000000001</v>
      </c>
      <c r="H8" s="134">
        <v>85.823552</v>
      </c>
      <c r="I8" s="23">
        <v>85.823552</v>
      </c>
      <c r="J8" s="23"/>
      <c r="K8" s="23">
        <v>85.823552</v>
      </c>
      <c r="L8" s="278">
        <v>6.489056</v>
      </c>
      <c r="M8" s="134">
        <v>86.380206</v>
      </c>
      <c r="N8" s="23">
        <v>86.380206</v>
      </c>
      <c r="O8" s="23"/>
      <c r="P8" s="23">
        <v>86.380206</v>
      </c>
      <c r="Q8" s="278">
        <v>6.489056000000005</v>
      </c>
      <c r="R8" s="134">
        <v>86.380206</v>
      </c>
      <c r="S8" s="23">
        <v>86.380206</v>
      </c>
      <c r="T8" s="23"/>
      <c r="U8" s="23">
        <v>86.380206</v>
      </c>
      <c r="V8" s="278">
        <v>6.489056000000005</v>
      </c>
      <c r="W8" s="134">
        <v>86.380206</v>
      </c>
      <c r="X8" s="23">
        <v>86.380206</v>
      </c>
      <c r="Y8" s="23"/>
      <c r="Z8" s="23">
        <v>86.380206</v>
      </c>
      <c r="AA8" s="278">
        <v>6.489056000000005</v>
      </c>
      <c r="AB8" s="134">
        <v>86.380206</v>
      </c>
      <c r="AC8" s="23">
        <v>86.380206</v>
      </c>
      <c r="AD8" s="23"/>
      <c r="AE8" s="23">
        <v>86.380206</v>
      </c>
      <c r="AF8" s="278">
        <v>6.489056000000005</v>
      </c>
      <c r="AG8" s="134">
        <v>86.380206</v>
      </c>
      <c r="AH8" s="23">
        <v>86.380206</v>
      </c>
      <c r="AI8" s="23"/>
      <c r="AJ8" s="23">
        <v>86.380206</v>
      </c>
      <c r="AK8" s="278">
        <v>6.489056000000005</v>
      </c>
    </row>
    <row r="9" spans="1:37" ht="15.75">
      <c r="A9" s="108" t="s">
        <v>410</v>
      </c>
      <c r="B9" s="104" t="s">
        <v>34</v>
      </c>
      <c r="C9" s="134"/>
      <c r="D9" s="25"/>
      <c r="E9" s="25"/>
      <c r="F9" s="25"/>
      <c r="G9" s="135"/>
      <c r="H9" s="134"/>
      <c r="I9" s="25"/>
      <c r="J9" s="25"/>
      <c r="K9" s="25"/>
      <c r="L9" s="135"/>
      <c r="M9" s="134"/>
      <c r="N9" s="25"/>
      <c r="O9" s="25"/>
      <c r="P9" s="25"/>
      <c r="Q9" s="135"/>
      <c r="R9" s="134"/>
      <c r="S9" s="25"/>
      <c r="T9" s="25"/>
      <c r="U9" s="25"/>
      <c r="V9" s="135"/>
      <c r="W9" s="134"/>
      <c r="X9" s="25"/>
      <c r="Y9" s="25"/>
      <c r="Z9" s="25"/>
      <c r="AA9" s="135"/>
      <c r="AB9" s="134"/>
      <c r="AC9" s="25"/>
      <c r="AD9" s="25"/>
      <c r="AE9" s="25"/>
      <c r="AF9" s="135"/>
      <c r="AG9" s="134"/>
      <c r="AH9" s="25"/>
      <c r="AI9" s="25"/>
      <c r="AJ9" s="25"/>
      <c r="AK9" s="135"/>
    </row>
    <row r="10" spans="1:37" ht="15.75">
      <c r="A10" s="108"/>
      <c r="B10" s="104" t="s">
        <v>35</v>
      </c>
      <c r="C10" s="134"/>
      <c r="D10" s="25"/>
      <c r="E10" s="25"/>
      <c r="F10" s="25"/>
      <c r="G10" s="135"/>
      <c r="H10" s="134"/>
      <c r="I10" s="25"/>
      <c r="J10" s="25"/>
      <c r="K10" s="25"/>
      <c r="L10" s="135"/>
      <c r="M10" s="134"/>
      <c r="N10" s="25"/>
      <c r="O10" s="25"/>
      <c r="P10" s="25"/>
      <c r="Q10" s="135"/>
      <c r="R10" s="134"/>
      <c r="S10" s="25"/>
      <c r="T10" s="25"/>
      <c r="U10" s="25"/>
      <c r="V10" s="135"/>
      <c r="W10" s="134"/>
      <c r="X10" s="25"/>
      <c r="Y10" s="25"/>
      <c r="Z10" s="25"/>
      <c r="AA10" s="135"/>
      <c r="AB10" s="134"/>
      <c r="AC10" s="25"/>
      <c r="AD10" s="25"/>
      <c r="AE10" s="25"/>
      <c r="AF10" s="135"/>
      <c r="AG10" s="134"/>
      <c r="AH10" s="25"/>
      <c r="AI10" s="25"/>
      <c r="AJ10" s="25"/>
      <c r="AK10" s="135"/>
    </row>
    <row r="11" spans="1:37" ht="15.75">
      <c r="A11" s="108"/>
      <c r="B11" s="104" t="s">
        <v>29</v>
      </c>
      <c r="C11" s="134"/>
      <c r="D11" s="25"/>
      <c r="E11" s="25"/>
      <c r="F11" s="25"/>
      <c r="G11" s="135"/>
      <c r="H11" s="134"/>
      <c r="I11" s="25"/>
      <c r="J11" s="25"/>
      <c r="K11" s="25"/>
      <c r="L11" s="135"/>
      <c r="M11" s="134"/>
      <c r="N11" s="25"/>
      <c r="O11" s="25"/>
      <c r="P11" s="25"/>
      <c r="Q11" s="135"/>
      <c r="R11" s="134"/>
      <c r="S11" s="25"/>
      <c r="T11" s="25"/>
      <c r="U11" s="25"/>
      <c r="V11" s="135"/>
      <c r="W11" s="134"/>
      <c r="X11" s="25"/>
      <c r="Y11" s="25"/>
      <c r="Z11" s="25"/>
      <c r="AA11" s="135"/>
      <c r="AB11" s="134"/>
      <c r="AC11" s="25"/>
      <c r="AD11" s="25"/>
      <c r="AE11" s="25"/>
      <c r="AF11" s="135"/>
      <c r="AG11" s="134"/>
      <c r="AH11" s="25"/>
      <c r="AI11" s="25"/>
      <c r="AJ11" s="25"/>
      <c r="AK11" s="135"/>
    </row>
    <row r="12" spans="1:37" ht="15.75">
      <c r="A12" s="108"/>
      <c r="B12" s="104" t="s">
        <v>30</v>
      </c>
      <c r="C12" s="134"/>
      <c r="D12" s="25"/>
      <c r="E12" s="25"/>
      <c r="F12" s="25"/>
      <c r="G12" s="278"/>
      <c r="H12" s="134"/>
      <c r="I12" s="25"/>
      <c r="J12" s="25"/>
      <c r="K12" s="25"/>
      <c r="L12" s="135"/>
      <c r="M12" s="134"/>
      <c r="N12" s="25"/>
      <c r="O12" s="25"/>
      <c r="P12" s="25"/>
      <c r="Q12" s="135"/>
      <c r="R12" s="134"/>
      <c r="S12" s="25"/>
      <c r="T12" s="25"/>
      <c r="U12" s="25"/>
      <c r="V12" s="135"/>
      <c r="W12" s="134"/>
      <c r="X12" s="25"/>
      <c r="Y12" s="25"/>
      <c r="Z12" s="25"/>
      <c r="AA12" s="135"/>
      <c r="AB12" s="134"/>
      <c r="AC12" s="25"/>
      <c r="AD12" s="25"/>
      <c r="AE12" s="25"/>
      <c r="AF12" s="135"/>
      <c r="AG12" s="134"/>
      <c r="AH12" s="25"/>
      <c r="AI12" s="25"/>
      <c r="AJ12" s="25"/>
      <c r="AK12" s="135"/>
    </row>
    <row r="13" spans="1:37" ht="15.75">
      <c r="A13" s="108"/>
      <c r="B13" s="104" t="s">
        <v>31</v>
      </c>
      <c r="C13" s="134"/>
      <c r="D13" s="25"/>
      <c r="E13" s="25"/>
      <c r="F13" s="25"/>
      <c r="G13" s="278">
        <v>5.472045000000001</v>
      </c>
      <c r="H13" s="134"/>
      <c r="I13" s="25"/>
      <c r="J13" s="25"/>
      <c r="K13" s="25"/>
      <c r="L13" s="278">
        <v>6.489056</v>
      </c>
      <c r="M13" s="134"/>
      <c r="N13" s="25"/>
      <c r="O13" s="25"/>
      <c r="P13" s="25"/>
      <c r="Q13" s="278">
        <v>6.489056000000005</v>
      </c>
      <c r="R13" s="134"/>
      <c r="S13" s="25"/>
      <c r="T13" s="25"/>
      <c r="U13" s="25"/>
      <c r="V13" s="278">
        <v>6.489056000000005</v>
      </c>
      <c r="W13" s="134"/>
      <c r="X13" s="25"/>
      <c r="Y13" s="25"/>
      <c r="Z13" s="25"/>
      <c r="AA13" s="278">
        <v>6.489056000000005</v>
      </c>
      <c r="AB13" s="134"/>
      <c r="AC13" s="25"/>
      <c r="AD13" s="25"/>
      <c r="AE13" s="25"/>
      <c r="AF13" s="278">
        <v>6.489056000000005</v>
      </c>
      <c r="AG13" s="134"/>
      <c r="AH13" s="25"/>
      <c r="AI13" s="25"/>
      <c r="AJ13" s="25"/>
      <c r="AK13" s="278">
        <v>6.489056000000005</v>
      </c>
    </row>
    <row r="14" spans="1:37" ht="15.75">
      <c r="A14" s="108" t="s">
        <v>412</v>
      </c>
      <c r="B14" s="105" t="s">
        <v>36</v>
      </c>
      <c r="C14" s="134"/>
      <c r="D14" s="25"/>
      <c r="E14" s="25"/>
      <c r="F14" s="25"/>
      <c r="G14" s="135"/>
      <c r="H14" s="134"/>
      <c r="I14" s="25"/>
      <c r="J14" s="25"/>
      <c r="K14" s="25"/>
      <c r="L14" s="135"/>
      <c r="M14" s="134"/>
      <c r="N14" s="25"/>
      <c r="O14" s="25"/>
      <c r="P14" s="25"/>
      <c r="Q14" s="135"/>
      <c r="R14" s="134"/>
      <c r="S14" s="25"/>
      <c r="T14" s="25"/>
      <c r="U14" s="25"/>
      <c r="V14" s="135"/>
      <c r="W14" s="134"/>
      <c r="X14" s="25"/>
      <c r="Y14" s="25"/>
      <c r="Z14" s="25"/>
      <c r="AA14" s="135"/>
      <c r="AB14" s="134"/>
      <c r="AC14" s="25"/>
      <c r="AD14" s="25"/>
      <c r="AE14" s="25"/>
      <c r="AF14" s="135"/>
      <c r="AG14" s="134"/>
      <c r="AH14" s="25"/>
      <c r="AI14" s="25"/>
      <c r="AJ14" s="25"/>
      <c r="AK14" s="135"/>
    </row>
    <row r="15" spans="1:37" ht="15.75">
      <c r="A15" s="408" t="s">
        <v>414</v>
      </c>
      <c r="B15" s="105" t="s">
        <v>37</v>
      </c>
      <c r="C15" s="391"/>
      <c r="D15" s="392"/>
      <c r="E15" s="392"/>
      <c r="F15" s="392"/>
      <c r="G15" s="390"/>
      <c r="H15" s="391"/>
      <c r="I15" s="392"/>
      <c r="J15" s="392"/>
      <c r="K15" s="392"/>
      <c r="L15" s="390"/>
      <c r="M15" s="391"/>
      <c r="N15" s="392"/>
      <c r="O15" s="392"/>
      <c r="P15" s="392"/>
      <c r="Q15" s="390"/>
      <c r="R15" s="391"/>
      <c r="S15" s="392"/>
      <c r="T15" s="392"/>
      <c r="U15" s="392"/>
      <c r="V15" s="390"/>
      <c r="W15" s="391"/>
      <c r="X15" s="392"/>
      <c r="Y15" s="392"/>
      <c r="Z15" s="392"/>
      <c r="AA15" s="390"/>
      <c r="AB15" s="391"/>
      <c r="AC15" s="392"/>
      <c r="AD15" s="392"/>
      <c r="AE15" s="392"/>
      <c r="AF15" s="390"/>
      <c r="AG15" s="391"/>
      <c r="AH15" s="392"/>
      <c r="AI15" s="392"/>
      <c r="AJ15" s="392"/>
      <c r="AK15" s="390"/>
    </row>
    <row r="16" spans="1:37" ht="15.75">
      <c r="A16" s="408"/>
      <c r="B16" s="106" t="s">
        <v>38</v>
      </c>
      <c r="C16" s="391"/>
      <c r="D16" s="392"/>
      <c r="E16" s="392"/>
      <c r="F16" s="392"/>
      <c r="G16" s="390"/>
      <c r="H16" s="391"/>
      <c r="I16" s="392"/>
      <c r="J16" s="392"/>
      <c r="K16" s="392"/>
      <c r="L16" s="390"/>
      <c r="M16" s="391"/>
      <c r="N16" s="392"/>
      <c r="O16" s="392"/>
      <c r="P16" s="392"/>
      <c r="Q16" s="390"/>
      <c r="R16" s="391"/>
      <c r="S16" s="392"/>
      <c r="T16" s="392"/>
      <c r="U16" s="392"/>
      <c r="V16" s="390"/>
      <c r="W16" s="391"/>
      <c r="X16" s="392"/>
      <c r="Y16" s="392"/>
      <c r="Z16" s="392"/>
      <c r="AA16" s="390"/>
      <c r="AB16" s="391"/>
      <c r="AC16" s="392"/>
      <c r="AD16" s="392"/>
      <c r="AE16" s="392"/>
      <c r="AF16" s="390"/>
      <c r="AG16" s="391"/>
      <c r="AH16" s="392"/>
      <c r="AI16" s="392"/>
      <c r="AJ16" s="392"/>
      <c r="AK16" s="390"/>
    </row>
    <row r="17" spans="1:37" ht="15.75">
      <c r="A17" s="408" t="s">
        <v>416</v>
      </c>
      <c r="B17" s="105" t="s">
        <v>39</v>
      </c>
      <c r="C17" s="391">
        <v>67.817256</v>
      </c>
      <c r="D17" s="392"/>
      <c r="E17" s="392"/>
      <c r="F17" s="392">
        <v>67.817256</v>
      </c>
      <c r="G17" s="390"/>
      <c r="H17" s="391">
        <v>85.823552</v>
      </c>
      <c r="I17" s="392"/>
      <c r="J17" s="392"/>
      <c r="K17" s="392">
        <v>85.823552</v>
      </c>
      <c r="L17" s="390"/>
      <c r="M17" s="391">
        <v>86.380206</v>
      </c>
      <c r="N17" s="392"/>
      <c r="O17" s="392"/>
      <c r="P17" s="392">
        <v>86.380206</v>
      </c>
      <c r="Q17" s="390"/>
      <c r="R17" s="391">
        <v>86.380206</v>
      </c>
      <c r="S17" s="392"/>
      <c r="T17" s="392"/>
      <c r="U17" s="392">
        <v>86.380206</v>
      </c>
      <c r="V17" s="390"/>
      <c r="W17" s="391">
        <v>86.380206</v>
      </c>
      <c r="X17" s="392"/>
      <c r="Y17" s="392"/>
      <c r="Z17" s="392">
        <v>86.380206</v>
      </c>
      <c r="AA17" s="390"/>
      <c r="AB17" s="391">
        <v>86.380206</v>
      </c>
      <c r="AC17" s="392"/>
      <c r="AD17" s="392"/>
      <c r="AE17" s="392">
        <v>86.380206</v>
      </c>
      <c r="AF17" s="390"/>
      <c r="AG17" s="391">
        <v>86.380206</v>
      </c>
      <c r="AH17" s="392"/>
      <c r="AI17" s="392"/>
      <c r="AJ17" s="392">
        <v>86.380206</v>
      </c>
      <c r="AK17" s="390"/>
    </row>
    <row r="18" spans="1:37" ht="15.75">
      <c r="A18" s="408"/>
      <c r="B18" s="106" t="s">
        <v>40</v>
      </c>
      <c r="C18" s="391"/>
      <c r="D18" s="392"/>
      <c r="E18" s="392"/>
      <c r="F18" s="392"/>
      <c r="G18" s="390"/>
      <c r="H18" s="391"/>
      <c r="I18" s="392"/>
      <c r="J18" s="392"/>
      <c r="K18" s="392"/>
      <c r="L18" s="390"/>
      <c r="M18" s="391"/>
      <c r="N18" s="392"/>
      <c r="O18" s="392"/>
      <c r="P18" s="392"/>
      <c r="Q18" s="390"/>
      <c r="R18" s="391"/>
      <c r="S18" s="392"/>
      <c r="T18" s="392"/>
      <c r="U18" s="392"/>
      <c r="V18" s="390"/>
      <c r="W18" s="391"/>
      <c r="X18" s="392"/>
      <c r="Y18" s="392"/>
      <c r="Z18" s="392"/>
      <c r="AA18" s="390"/>
      <c r="AB18" s="391"/>
      <c r="AC18" s="392"/>
      <c r="AD18" s="392"/>
      <c r="AE18" s="392"/>
      <c r="AF18" s="390"/>
      <c r="AG18" s="391"/>
      <c r="AH18" s="392"/>
      <c r="AI18" s="392"/>
      <c r="AJ18" s="392"/>
      <c r="AK18" s="390"/>
    </row>
    <row r="19" spans="1:37" ht="15.75">
      <c r="A19" s="108" t="s">
        <v>420</v>
      </c>
      <c r="B19" s="106" t="s">
        <v>41</v>
      </c>
      <c r="C19" s="136">
        <v>0</v>
      </c>
      <c r="D19" s="16"/>
      <c r="E19" s="16"/>
      <c r="F19" s="16">
        <v>0</v>
      </c>
      <c r="G19" s="82">
        <v>0</v>
      </c>
      <c r="H19" s="136">
        <v>0</v>
      </c>
      <c r="I19" s="16"/>
      <c r="J19" s="16"/>
      <c r="K19" s="16">
        <v>0</v>
      </c>
      <c r="L19" s="82">
        <v>0</v>
      </c>
      <c r="M19" s="136">
        <v>0</v>
      </c>
      <c r="N19" s="16"/>
      <c r="O19" s="16"/>
      <c r="P19" s="16">
        <v>0</v>
      </c>
      <c r="Q19" s="82">
        <v>0</v>
      </c>
      <c r="R19" s="136">
        <v>0</v>
      </c>
      <c r="S19" s="16"/>
      <c r="T19" s="16"/>
      <c r="U19" s="16">
        <v>0</v>
      </c>
      <c r="V19" s="82">
        <v>0</v>
      </c>
      <c r="W19" s="136">
        <v>0</v>
      </c>
      <c r="X19" s="16"/>
      <c r="Y19" s="16"/>
      <c r="Z19" s="16">
        <v>0</v>
      </c>
      <c r="AA19" s="82">
        <v>0</v>
      </c>
      <c r="AB19" s="136">
        <v>0</v>
      </c>
      <c r="AC19" s="16"/>
      <c r="AD19" s="16"/>
      <c r="AE19" s="16">
        <v>0</v>
      </c>
      <c r="AF19" s="82">
        <v>0</v>
      </c>
      <c r="AG19" s="136">
        <v>0</v>
      </c>
      <c r="AH19" s="16"/>
      <c r="AI19" s="16"/>
      <c r="AJ19" s="16">
        <v>0</v>
      </c>
      <c r="AK19" s="82">
        <v>0</v>
      </c>
    </row>
    <row r="20" spans="1:37" ht="15.75">
      <c r="A20" s="108"/>
      <c r="B20" s="105" t="s">
        <v>42</v>
      </c>
      <c r="C20" s="136"/>
      <c r="D20" s="16"/>
      <c r="E20" s="16"/>
      <c r="F20" s="16"/>
      <c r="G20" s="82"/>
      <c r="H20" s="136"/>
      <c r="I20" s="16"/>
      <c r="J20" s="16"/>
      <c r="K20" s="16"/>
      <c r="L20" s="82"/>
      <c r="M20" s="136"/>
      <c r="N20" s="16"/>
      <c r="O20" s="16"/>
      <c r="P20" s="16"/>
      <c r="Q20" s="82"/>
      <c r="R20" s="136"/>
      <c r="S20" s="16"/>
      <c r="T20" s="16"/>
      <c r="U20" s="16"/>
      <c r="V20" s="82"/>
      <c r="W20" s="136"/>
      <c r="X20" s="16"/>
      <c r="Y20" s="16"/>
      <c r="Z20" s="16"/>
      <c r="AA20" s="82"/>
      <c r="AB20" s="136"/>
      <c r="AC20" s="16"/>
      <c r="AD20" s="16"/>
      <c r="AE20" s="16"/>
      <c r="AF20" s="82"/>
      <c r="AG20" s="136"/>
      <c r="AH20" s="16"/>
      <c r="AI20" s="16"/>
      <c r="AJ20" s="16"/>
      <c r="AK20" s="82"/>
    </row>
    <row r="21" spans="1:37" ht="15.75">
      <c r="A21" s="408" t="s">
        <v>422</v>
      </c>
      <c r="B21" s="105" t="s">
        <v>43</v>
      </c>
      <c r="C21" s="416"/>
      <c r="D21" s="417"/>
      <c r="E21" s="417"/>
      <c r="F21" s="417"/>
      <c r="G21" s="389"/>
      <c r="H21" s="416"/>
      <c r="I21" s="417"/>
      <c r="J21" s="417"/>
      <c r="K21" s="417"/>
      <c r="L21" s="389"/>
      <c r="M21" s="416"/>
      <c r="N21" s="417"/>
      <c r="O21" s="417"/>
      <c r="P21" s="417"/>
      <c r="Q21" s="389"/>
      <c r="R21" s="416"/>
      <c r="S21" s="417"/>
      <c r="T21" s="417"/>
      <c r="U21" s="417"/>
      <c r="V21" s="389"/>
      <c r="W21" s="416"/>
      <c r="X21" s="417"/>
      <c r="Y21" s="417"/>
      <c r="Z21" s="417"/>
      <c r="AA21" s="389"/>
      <c r="AB21" s="416"/>
      <c r="AC21" s="417"/>
      <c r="AD21" s="417"/>
      <c r="AE21" s="417"/>
      <c r="AF21" s="389"/>
      <c r="AG21" s="416"/>
      <c r="AH21" s="417"/>
      <c r="AI21" s="417"/>
      <c r="AJ21" s="417"/>
      <c r="AK21" s="389"/>
    </row>
    <row r="22" spans="1:37" ht="15.75">
      <c r="A22" s="408"/>
      <c r="B22" s="106" t="s">
        <v>44</v>
      </c>
      <c r="C22" s="416"/>
      <c r="D22" s="417"/>
      <c r="E22" s="417"/>
      <c r="F22" s="417"/>
      <c r="G22" s="389"/>
      <c r="H22" s="416"/>
      <c r="I22" s="417"/>
      <c r="J22" s="417"/>
      <c r="K22" s="417"/>
      <c r="L22" s="389"/>
      <c r="M22" s="416"/>
      <c r="N22" s="417"/>
      <c r="O22" s="417"/>
      <c r="P22" s="417"/>
      <c r="Q22" s="389"/>
      <c r="R22" s="416"/>
      <c r="S22" s="417"/>
      <c r="T22" s="417"/>
      <c r="U22" s="417"/>
      <c r="V22" s="389"/>
      <c r="W22" s="416"/>
      <c r="X22" s="417"/>
      <c r="Y22" s="417"/>
      <c r="Z22" s="417"/>
      <c r="AA22" s="389"/>
      <c r="AB22" s="416"/>
      <c r="AC22" s="417"/>
      <c r="AD22" s="417"/>
      <c r="AE22" s="417"/>
      <c r="AF22" s="389"/>
      <c r="AG22" s="416"/>
      <c r="AH22" s="417"/>
      <c r="AI22" s="417"/>
      <c r="AJ22" s="417"/>
      <c r="AK22" s="389"/>
    </row>
    <row r="23" spans="1:37" ht="15.75">
      <c r="A23" s="108" t="s">
        <v>425</v>
      </c>
      <c r="B23" s="107" t="s">
        <v>45</v>
      </c>
      <c r="C23" s="95">
        <v>67.817256</v>
      </c>
      <c r="D23" s="11"/>
      <c r="E23" s="11"/>
      <c r="F23" s="11">
        <v>62.345211</v>
      </c>
      <c r="G23" s="80">
        <v>5.472045000000001</v>
      </c>
      <c r="H23" s="95">
        <v>85.823552</v>
      </c>
      <c r="I23" s="11"/>
      <c r="J23" s="11"/>
      <c r="K23" s="11">
        <v>79.334496</v>
      </c>
      <c r="L23" s="278">
        <v>6.489056</v>
      </c>
      <c r="M23" s="95">
        <v>86.380206</v>
      </c>
      <c r="N23" s="11"/>
      <c r="O23" s="11"/>
      <c r="P23" s="11">
        <v>79.89115</v>
      </c>
      <c r="Q23" s="80">
        <v>6.489056000000005</v>
      </c>
      <c r="R23" s="95">
        <v>86.380206</v>
      </c>
      <c r="S23" s="11"/>
      <c r="T23" s="11"/>
      <c r="U23" s="11">
        <v>79.89115</v>
      </c>
      <c r="V23" s="80">
        <v>6.489056000000005</v>
      </c>
      <c r="W23" s="95">
        <v>86.380206</v>
      </c>
      <c r="X23" s="11"/>
      <c r="Y23" s="11"/>
      <c r="Z23" s="11">
        <v>79.89115</v>
      </c>
      <c r="AA23" s="80">
        <v>6.489056000000005</v>
      </c>
      <c r="AB23" s="95">
        <v>86.380206</v>
      </c>
      <c r="AC23" s="11"/>
      <c r="AD23" s="11"/>
      <c r="AE23" s="11">
        <v>79.89115</v>
      </c>
      <c r="AF23" s="80">
        <v>6.489056000000005</v>
      </c>
      <c r="AG23" s="95">
        <v>86.380206</v>
      </c>
      <c r="AH23" s="11"/>
      <c r="AI23" s="11"/>
      <c r="AJ23" s="11">
        <v>79.89115</v>
      </c>
      <c r="AK23" s="80">
        <v>6.489056000000005</v>
      </c>
    </row>
    <row r="24" spans="1:37" ht="15.75">
      <c r="A24" s="393" t="s">
        <v>46</v>
      </c>
      <c r="B24" s="105" t="s">
        <v>47</v>
      </c>
      <c r="C24" s="404">
        <v>67.817256</v>
      </c>
      <c r="D24" s="421"/>
      <c r="E24" s="421"/>
      <c r="F24" s="421">
        <v>62.345211</v>
      </c>
      <c r="G24" s="403">
        <v>5.472045000000001</v>
      </c>
      <c r="H24" s="404">
        <v>85.823552</v>
      </c>
      <c r="I24" s="421"/>
      <c r="J24" s="421"/>
      <c r="K24" s="421">
        <v>79.334496</v>
      </c>
      <c r="L24" s="414">
        <v>6.489056</v>
      </c>
      <c r="M24" s="404">
        <v>86.380206</v>
      </c>
      <c r="N24" s="421"/>
      <c r="O24" s="421"/>
      <c r="P24" s="421">
        <v>79.89115</v>
      </c>
      <c r="Q24" s="403">
        <v>6.489056000000005</v>
      </c>
      <c r="R24" s="404">
        <v>86.380206</v>
      </c>
      <c r="S24" s="421"/>
      <c r="T24" s="421"/>
      <c r="U24" s="421">
        <v>79.89115</v>
      </c>
      <c r="V24" s="403">
        <v>6.489056000000005</v>
      </c>
      <c r="W24" s="404">
        <v>86.380206</v>
      </c>
      <c r="X24" s="421"/>
      <c r="Y24" s="421"/>
      <c r="Z24" s="421">
        <v>79.89115</v>
      </c>
      <c r="AA24" s="403">
        <v>6.489056000000005</v>
      </c>
      <c r="AB24" s="404">
        <v>86.380206</v>
      </c>
      <c r="AC24" s="421"/>
      <c r="AD24" s="421"/>
      <c r="AE24" s="421">
        <v>79.89115</v>
      </c>
      <c r="AF24" s="403">
        <v>6.489056000000005</v>
      </c>
      <c r="AG24" s="404">
        <v>86.380206</v>
      </c>
      <c r="AH24" s="421"/>
      <c r="AI24" s="421"/>
      <c r="AJ24" s="421">
        <v>79.89115</v>
      </c>
      <c r="AK24" s="403">
        <v>6.489056000000005</v>
      </c>
    </row>
    <row r="25" spans="1:37" ht="15.75">
      <c r="A25" s="393"/>
      <c r="B25" s="107" t="s">
        <v>48</v>
      </c>
      <c r="C25" s="404"/>
      <c r="D25" s="421"/>
      <c r="E25" s="421"/>
      <c r="F25" s="421"/>
      <c r="G25" s="403"/>
      <c r="H25" s="404"/>
      <c r="I25" s="421"/>
      <c r="J25" s="421"/>
      <c r="K25" s="421"/>
      <c r="L25" s="415"/>
      <c r="M25" s="404"/>
      <c r="N25" s="421"/>
      <c r="O25" s="421"/>
      <c r="P25" s="421"/>
      <c r="Q25" s="403"/>
      <c r="R25" s="404"/>
      <c r="S25" s="421"/>
      <c r="T25" s="421"/>
      <c r="U25" s="421"/>
      <c r="V25" s="403"/>
      <c r="W25" s="404"/>
      <c r="X25" s="421"/>
      <c r="Y25" s="421"/>
      <c r="Z25" s="421"/>
      <c r="AA25" s="403"/>
      <c r="AB25" s="404"/>
      <c r="AC25" s="421"/>
      <c r="AD25" s="421"/>
      <c r="AE25" s="421"/>
      <c r="AF25" s="403"/>
      <c r="AG25" s="404"/>
      <c r="AH25" s="421"/>
      <c r="AI25" s="421"/>
      <c r="AJ25" s="421"/>
      <c r="AK25" s="403"/>
    </row>
    <row r="26" spans="1:37" ht="15.75">
      <c r="A26" s="132"/>
      <c r="B26" s="105" t="s">
        <v>49</v>
      </c>
      <c r="C26" s="136"/>
      <c r="D26" s="16"/>
      <c r="E26" s="16"/>
      <c r="F26" s="16"/>
      <c r="G26" s="82"/>
      <c r="H26" s="136"/>
      <c r="I26" s="16"/>
      <c r="J26" s="16"/>
      <c r="K26" s="16"/>
      <c r="L26" s="82"/>
      <c r="M26" s="136"/>
      <c r="N26" s="16"/>
      <c r="O26" s="16"/>
      <c r="P26" s="16"/>
      <c r="Q26" s="82"/>
      <c r="R26" s="136"/>
      <c r="S26" s="16"/>
      <c r="T26" s="16"/>
      <c r="U26" s="16"/>
      <c r="V26" s="82"/>
      <c r="W26" s="136"/>
      <c r="X26" s="16"/>
      <c r="Y26" s="16"/>
      <c r="Z26" s="16"/>
      <c r="AA26" s="82"/>
      <c r="AB26" s="136"/>
      <c r="AC26" s="16"/>
      <c r="AD26" s="16"/>
      <c r="AE26" s="16"/>
      <c r="AF26" s="82"/>
      <c r="AG26" s="136"/>
      <c r="AH26" s="16"/>
      <c r="AI26" s="16"/>
      <c r="AJ26" s="16"/>
      <c r="AK26" s="82"/>
    </row>
    <row r="27" spans="1:37" ht="15.75">
      <c r="A27" s="408"/>
      <c r="B27" s="105" t="s">
        <v>50</v>
      </c>
      <c r="C27" s="416"/>
      <c r="D27" s="417"/>
      <c r="E27" s="417"/>
      <c r="F27" s="417"/>
      <c r="G27" s="389"/>
      <c r="H27" s="416"/>
      <c r="I27" s="417"/>
      <c r="J27" s="417"/>
      <c r="K27" s="417"/>
      <c r="L27" s="389"/>
      <c r="M27" s="416"/>
      <c r="N27" s="417"/>
      <c r="O27" s="417"/>
      <c r="P27" s="417"/>
      <c r="Q27" s="389"/>
      <c r="R27" s="416"/>
      <c r="S27" s="417"/>
      <c r="T27" s="417"/>
      <c r="U27" s="417"/>
      <c r="V27" s="389"/>
      <c r="W27" s="416"/>
      <c r="X27" s="417"/>
      <c r="Y27" s="417"/>
      <c r="Z27" s="417"/>
      <c r="AA27" s="389"/>
      <c r="AB27" s="416"/>
      <c r="AC27" s="417"/>
      <c r="AD27" s="417"/>
      <c r="AE27" s="417"/>
      <c r="AF27" s="389"/>
      <c r="AG27" s="416"/>
      <c r="AH27" s="417"/>
      <c r="AI27" s="417"/>
      <c r="AJ27" s="417"/>
      <c r="AK27" s="389"/>
    </row>
    <row r="28" spans="1:37" ht="15.75">
      <c r="A28" s="408"/>
      <c r="B28" s="106" t="s">
        <v>51</v>
      </c>
      <c r="C28" s="416"/>
      <c r="D28" s="417"/>
      <c r="E28" s="417"/>
      <c r="F28" s="417"/>
      <c r="G28" s="389"/>
      <c r="H28" s="416"/>
      <c r="I28" s="417"/>
      <c r="J28" s="417"/>
      <c r="K28" s="417"/>
      <c r="L28" s="389"/>
      <c r="M28" s="416"/>
      <c r="N28" s="417"/>
      <c r="O28" s="417"/>
      <c r="P28" s="417"/>
      <c r="Q28" s="389"/>
      <c r="R28" s="416"/>
      <c r="S28" s="417"/>
      <c r="T28" s="417"/>
      <c r="U28" s="417"/>
      <c r="V28" s="389"/>
      <c r="W28" s="416"/>
      <c r="X28" s="417"/>
      <c r="Y28" s="417"/>
      <c r="Z28" s="417"/>
      <c r="AA28" s="389"/>
      <c r="AB28" s="416"/>
      <c r="AC28" s="417"/>
      <c r="AD28" s="417"/>
      <c r="AE28" s="417"/>
      <c r="AF28" s="389"/>
      <c r="AG28" s="416"/>
      <c r="AH28" s="417"/>
      <c r="AI28" s="417"/>
      <c r="AJ28" s="417"/>
      <c r="AK28" s="389"/>
    </row>
    <row r="29" spans="1:37" ht="15.75">
      <c r="A29" s="133"/>
      <c r="B29" s="106" t="s">
        <v>52</v>
      </c>
      <c r="C29" s="144"/>
      <c r="D29" s="35"/>
      <c r="E29" s="35"/>
      <c r="F29" s="35"/>
      <c r="G29" s="145"/>
      <c r="H29" s="144"/>
      <c r="I29" s="35"/>
      <c r="J29" s="35"/>
      <c r="K29" s="35"/>
      <c r="L29" s="145"/>
      <c r="M29" s="144"/>
      <c r="N29" s="35"/>
      <c r="O29" s="35"/>
      <c r="P29" s="35"/>
      <c r="Q29" s="145"/>
      <c r="R29" s="144"/>
      <c r="S29" s="35"/>
      <c r="T29" s="35"/>
      <c r="U29" s="35"/>
      <c r="V29" s="145"/>
      <c r="W29" s="144"/>
      <c r="X29" s="35"/>
      <c r="Y29" s="35"/>
      <c r="Z29" s="35"/>
      <c r="AA29" s="145"/>
      <c r="AB29" s="144"/>
      <c r="AC29" s="35"/>
      <c r="AD29" s="35"/>
      <c r="AE29" s="35"/>
      <c r="AF29" s="145"/>
      <c r="AG29" s="144"/>
      <c r="AH29" s="35"/>
      <c r="AI29" s="35"/>
      <c r="AJ29" s="35"/>
      <c r="AK29" s="145"/>
    </row>
    <row r="30" spans="1:37" ht="15.75">
      <c r="A30" s="133" t="s">
        <v>53</v>
      </c>
      <c r="B30" s="106" t="s">
        <v>54</v>
      </c>
      <c r="C30" s="144"/>
      <c r="D30" s="35"/>
      <c r="E30" s="35"/>
      <c r="F30" s="35"/>
      <c r="G30" s="145"/>
      <c r="H30" s="144"/>
      <c r="I30" s="35"/>
      <c r="J30" s="35"/>
      <c r="K30" s="35"/>
      <c r="L30" s="145"/>
      <c r="M30" s="144"/>
      <c r="N30" s="35"/>
      <c r="O30" s="35"/>
      <c r="P30" s="35"/>
      <c r="Q30" s="145"/>
      <c r="R30" s="144"/>
      <c r="S30" s="35"/>
      <c r="T30" s="35"/>
      <c r="U30" s="35"/>
      <c r="V30" s="145"/>
      <c r="W30" s="144"/>
      <c r="X30" s="35"/>
      <c r="Y30" s="35"/>
      <c r="Z30" s="35"/>
      <c r="AA30" s="145"/>
      <c r="AB30" s="144"/>
      <c r="AC30" s="35"/>
      <c r="AD30" s="35"/>
      <c r="AE30" s="35"/>
      <c r="AF30" s="145"/>
      <c r="AG30" s="144"/>
      <c r="AH30" s="35"/>
      <c r="AI30" s="35"/>
      <c r="AJ30" s="35"/>
      <c r="AK30" s="145"/>
    </row>
    <row r="31" spans="1:37" ht="16.5" thickBot="1">
      <c r="A31" s="109" t="s">
        <v>55</v>
      </c>
      <c r="B31" s="126" t="s">
        <v>56</v>
      </c>
      <c r="C31" s="146"/>
      <c r="D31" s="147"/>
      <c r="E31" s="147"/>
      <c r="F31" s="147"/>
      <c r="G31" s="148"/>
      <c r="H31" s="146"/>
      <c r="I31" s="147"/>
      <c r="J31" s="147"/>
      <c r="K31" s="147"/>
      <c r="L31" s="148"/>
      <c r="M31" s="146"/>
      <c r="N31" s="147"/>
      <c r="O31" s="147"/>
      <c r="P31" s="147"/>
      <c r="Q31" s="148"/>
      <c r="R31" s="146"/>
      <c r="S31" s="147"/>
      <c r="T31" s="147"/>
      <c r="U31" s="147"/>
      <c r="V31" s="148"/>
      <c r="W31" s="146"/>
      <c r="X31" s="147"/>
      <c r="Y31" s="147"/>
      <c r="Z31" s="147"/>
      <c r="AA31" s="148"/>
      <c r="AB31" s="146"/>
      <c r="AC31" s="147"/>
      <c r="AD31" s="147"/>
      <c r="AE31" s="147"/>
      <c r="AF31" s="148"/>
      <c r="AG31" s="146"/>
      <c r="AH31" s="147"/>
      <c r="AI31" s="147"/>
      <c r="AJ31" s="147"/>
      <c r="AK31" s="148"/>
    </row>
    <row r="32" spans="1:7" ht="16.5" customHeight="1">
      <c r="A32" s="33"/>
      <c r="B32" s="33"/>
      <c r="C32" s="33"/>
      <c r="D32" s="33"/>
      <c r="E32" s="33"/>
      <c r="F32" s="33"/>
      <c r="G32" s="33"/>
    </row>
    <row r="33" spans="1:12" ht="15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5" ht="15.75">
      <c r="A34" s="21"/>
      <c r="B34" s="21"/>
      <c r="C34" s="21"/>
      <c r="D34" s="21"/>
      <c r="E34" s="21"/>
    </row>
    <row r="35" spans="2:13" s="33" customFormat="1" ht="15.75">
      <c r="B35" s="76" t="str">
        <f>'П 1.5'!B34</f>
        <v>Главный энергетик</v>
      </c>
      <c r="K35" s="33" t="str">
        <f>'П 1.4'!K36</f>
        <v>Е.Н.Захаров</v>
      </c>
      <c r="M35" s="33" t="s">
        <v>374</v>
      </c>
    </row>
    <row r="36" s="33" customFormat="1" ht="15.75"/>
    <row r="37" s="33" customFormat="1" ht="15.75"/>
    <row r="38" s="33" customFormat="1" ht="15.75"/>
    <row r="39" s="33" customFormat="1" ht="15.75">
      <c r="B39" s="76"/>
    </row>
  </sheetData>
  <mergeCells count="188">
    <mergeCell ref="A3:L3"/>
    <mergeCell ref="AK24:AK25"/>
    <mergeCell ref="AG27:AG28"/>
    <mergeCell ref="AH27:AH28"/>
    <mergeCell ref="AI27:AI28"/>
    <mergeCell ref="AJ27:AJ28"/>
    <mergeCell ref="AK27:AK28"/>
    <mergeCell ref="AG24:AG25"/>
    <mergeCell ref="AH24:AH25"/>
    <mergeCell ref="AI24:AI25"/>
    <mergeCell ref="AJ24:AJ25"/>
    <mergeCell ref="AK17:AK18"/>
    <mergeCell ref="AG21:AG22"/>
    <mergeCell ref="AH21:AH22"/>
    <mergeCell ref="AI21:AI22"/>
    <mergeCell ref="AJ21:AJ22"/>
    <mergeCell ref="AK21:AK22"/>
    <mergeCell ref="AG17:AG18"/>
    <mergeCell ref="AH17:AH18"/>
    <mergeCell ref="AI17:AI18"/>
    <mergeCell ref="AJ17:AJ18"/>
    <mergeCell ref="AG5:AK5"/>
    <mergeCell ref="AG15:AG16"/>
    <mergeCell ref="AH15:AH16"/>
    <mergeCell ref="AI15:AI16"/>
    <mergeCell ref="AJ15:AJ16"/>
    <mergeCell ref="AK15:AK16"/>
    <mergeCell ref="AF24:AF25"/>
    <mergeCell ref="AB27:AB28"/>
    <mergeCell ref="AC27:AC28"/>
    <mergeCell ref="AD27:AD28"/>
    <mergeCell ref="AE27:AE28"/>
    <mergeCell ref="AF27:AF28"/>
    <mergeCell ref="AB24:AB25"/>
    <mergeCell ref="AC24:AC25"/>
    <mergeCell ref="AD24:AD25"/>
    <mergeCell ref="AE24:AE25"/>
    <mergeCell ref="AF17:AF18"/>
    <mergeCell ref="AB21:AB22"/>
    <mergeCell ref="AC21:AC22"/>
    <mergeCell ref="AD21:AD22"/>
    <mergeCell ref="AE21:AE22"/>
    <mergeCell ref="AF21:AF22"/>
    <mergeCell ref="AB17:AB18"/>
    <mergeCell ref="AC17:AC18"/>
    <mergeCell ref="AD17:AD18"/>
    <mergeCell ref="AE17:AE18"/>
    <mergeCell ref="AB5:AF5"/>
    <mergeCell ref="AB15:AB16"/>
    <mergeCell ref="AC15:AC16"/>
    <mergeCell ref="AD15:AD16"/>
    <mergeCell ref="AE15:AE16"/>
    <mergeCell ref="AF15:AF16"/>
    <mergeCell ref="AA24:AA25"/>
    <mergeCell ref="W27:W28"/>
    <mergeCell ref="X27:X28"/>
    <mergeCell ref="Y27:Y28"/>
    <mergeCell ref="Z27:Z28"/>
    <mergeCell ref="AA27:AA28"/>
    <mergeCell ref="W24:W25"/>
    <mergeCell ref="X24:X25"/>
    <mergeCell ref="Y24:Y25"/>
    <mergeCell ref="Z24:Z25"/>
    <mergeCell ref="AA17:AA18"/>
    <mergeCell ref="W21:W22"/>
    <mergeCell ref="X21:X22"/>
    <mergeCell ref="Y21:Y22"/>
    <mergeCell ref="Z21:Z22"/>
    <mergeCell ref="AA21:AA22"/>
    <mergeCell ref="W17:W18"/>
    <mergeCell ref="X17:X18"/>
    <mergeCell ref="Y17:Y18"/>
    <mergeCell ref="Z17:Z18"/>
    <mergeCell ref="W5:AA5"/>
    <mergeCell ref="W15:W16"/>
    <mergeCell ref="X15:X16"/>
    <mergeCell ref="Y15:Y16"/>
    <mergeCell ref="Z15:Z16"/>
    <mergeCell ref="AA15:AA16"/>
    <mergeCell ref="V24:V25"/>
    <mergeCell ref="R27:R28"/>
    <mergeCell ref="S27:S28"/>
    <mergeCell ref="T27:T28"/>
    <mergeCell ref="U27:U28"/>
    <mergeCell ref="V27:V28"/>
    <mergeCell ref="R24:R25"/>
    <mergeCell ref="S24:S25"/>
    <mergeCell ref="T24:T25"/>
    <mergeCell ref="U24:U25"/>
    <mergeCell ref="V17:V18"/>
    <mergeCell ref="R21:R22"/>
    <mergeCell ref="S21:S22"/>
    <mergeCell ref="T21:T22"/>
    <mergeCell ref="U21:U22"/>
    <mergeCell ref="V21:V22"/>
    <mergeCell ref="R17:R18"/>
    <mergeCell ref="S17:S18"/>
    <mergeCell ref="T17:T18"/>
    <mergeCell ref="U17:U18"/>
    <mergeCell ref="R5:V5"/>
    <mergeCell ref="R15:R16"/>
    <mergeCell ref="S15:S16"/>
    <mergeCell ref="T15:T16"/>
    <mergeCell ref="U15:U16"/>
    <mergeCell ref="V15:V16"/>
    <mergeCell ref="L27:L28"/>
    <mergeCell ref="A27:A28"/>
    <mergeCell ref="C27:C28"/>
    <mergeCell ref="D27:D28"/>
    <mergeCell ref="E27:E28"/>
    <mergeCell ref="F27:F28"/>
    <mergeCell ref="G27:G28"/>
    <mergeCell ref="H27:H28"/>
    <mergeCell ref="I27:I28"/>
    <mergeCell ref="I24:I25"/>
    <mergeCell ref="J24:J25"/>
    <mergeCell ref="K24:K25"/>
    <mergeCell ref="J27:J28"/>
    <mergeCell ref="K27:K28"/>
    <mergeCell ref="J21:J22"/>
    <mergeCell ref="K21:K22"/>
    <mergeCell ref="L21:L22"/>
    <mergeCell ref="A24:A25"/>
    <mergeCell ref="C24:C25"/>
    <mergeCell ref="D24:D25"/>
    <mergeCell ref="E24:E25"/>
    <mergeCell ref="F24:F25"/>
    <mergeCell ref="G24:G25"/>
    <mergeCell ref="H24:H25"/>
    <mergeCell ref="F21:F22"/>
    <mergeCell ref="G21:G22"/>
    <mergeCell ref="H21:H22"/>
    <mergeCell ref="I21:I22"/>
    <mergeCell ref="A21:A22"/>
    <mergeCell ref="C21:C22"/>
    <mergeCell ref="D21:D22"/>
    <mergeCell ref="E21:E22"/>
    <mergeCell ref="I17:I18"/>
    <mergeCell ref="J17:J18"/>
    <mergeCell ref="K17:K18"/>
    <mergeCell ref="L17:L18"/>
    <mergeCell ref="J15:J16"/>
    <mergeCell ref="K15:K16"/>
    <mergeCell ref="L15:L16"/>
    <mergeCell ref="A17:A18"/>
    <mergeCell ref="C17:C18"/>
    <mergeCell ref="D17:D18"/>
    <mergeCell ref="E17:E18"/>
    <mergeCell ref="F17:F18"/>
    <mergeCell ref="G17:G18"/>
    <mergeCell ref="H17:H18"/>
    <mergeCell ref="C5:G5"/>
    <mergeCell ref="H5:L5"/>
    <mergeCell ref="A15:A16"/>
    <mergeCell ref="C15:C16"/>
    <mergeCell ref="D15:D16"/>
    <mergeCell ref="E15:E16"/>
    <mergeCell ref="F15:F16"/>
    <mergeCell ref="G15:G16"/>
    <mergeCell ref="H15:H16"/>
    <mergeCell ref="I15:I16"/>
    <mergeCell ref="P17:P18"/>
    <mergeCell ref="M5:Q5"/>
    <mergeCell ref="M15:M16"/>
    <mergeCell ref="N15:N16"/>
    <mergeCell ref="O15:O16"/>
    <mergeCell ref="P15:P16"/>
    <mergeCell ref="Q15:Q16"/>
    <mergeCell ref="P24:P25"/>
    <mergeCell ref="Q17:Q18"/>
    <mergeCell ref="M21:M22"/>
    <mergeCell ref="N21:N22"/>
    <mergeCell ref="O21:O22"/>
    <mergeCell ref="P21:P22"/>
    <mergeCell ref="Q21:Q22"/>
    <mergeCell ref="M17:M18"/>
    <mergeCell ref="N17:N18"/>
    <mergeCell ref="O17:O18"/>
    <mergeCell ref="L24:L25"/>
    <mergeCell ref="Q24:Q25"/>
    <mergeCell ref="M27:M28"/>
    <mergeCell ref="N27:N28"/>
    <mergeCell ref="O27:O28"/>
    <mergeCell ref="P27:P28"/>
    <mergeCell ref="Q27:Q28"/>
    <mergeCell ref="M24:M25"/>
    <mergeCell ref="N24:N25"/>
    <mergeCell ref="O24:O25"/>
  </mergeCells>
  <printOptions/>
  <pageMargins left="0.984251968503937" right="0.2755905511811024" top="0.2362204724409449" bottom="0.7874015748031497" header="0.2755905511811024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K40"/>
  <sheetViews>
    <sheetView showZeros="0" view="pageBreakPreview" zoomScale="70" zoomScaleNormal="75" zoomScaleSheetLayoutView="70" workbookViewId="0" topLeftCell="A1">
      <selection activeCell="A3" sqref="A3"/>
    </sheetView>
  </sheetViews>
  <sheetFormatPr defaultColWidth="9.00390625" defaultRowHeight="12.75"/>
  <cols>
    <col min="1" max="1" width="6.25390625" style="1" customWidth="1"/>
    <col min="2" max="2" width="42.375" style="1" customWidth="1"/>
    <col min="3" max="3" width="9.75390625" style="1" hidden="1" customWidth="1"/>
    <col min="4" max="4" width="9.375" style="1" hidden="1" customWidth="1"/>
    <col min="5" max="5" width="4.625" style="1" hidden="1" customWidth="1"/>
    <col min="6" max="7" width="0" style="1" hidden="1" customWidth="1"/>
    <col min="8" max="8" width="9.00390625" style="1" customWidth="1"/>
    <col min="9" max="9" width="9.25390625" style="1" bestFit="1" customWidth="1"/>
    <col min="10" max="10" width="4.75390625" style="1" customWidth="1"/>
    <col min="11" max="11" width="9.00390625" style="1" customWidth="1"/>
    <col min="12" max="12" width="9.375" style="1" customWidth="1"/>
    <col min="13" max="13" width="9.625" style="1" hidden="1" customWidth="1"/>
    <col min="14" max="14" width="0" style="1" hidden="1" customWidth="1"/>
    <col min="15" max="15" width="4.625" style="1" hidden="1" customWidth="1"/>
    <col min="16" max="17" width="9.25390625" style="1" hidden="1" customWidth="1"/>
    <col min="18" max="18" width="9.625" style="1" hidden="1" customWidth="1"/>
    <col min="19" max="19" width="0" style="1" hidden="1" customWidth="1"/>
    <col min="20" max="20" width="4.625" style="1" hidden="1" customWidth="1"/>
    <col min="21" max="37" width="9.25390625" style="1" hidden="1" customWidth="1"/>
    <col min="38" max="16384" width="1.37890625" style="1" customWidth="1"/>
  </cols>
  <sheetData>
    <row r="1" spans="1:37" ht="15.75">
      <c r="A1" s="20"/>
      <c r="B1" s="20"/>
      <c r="C1" s="20"/>
      <c r="D1" s="20"/>
      <c r="E1" s="20"/>
      <c r="F1" s="20"/>
      <c r="G1" s="2"/>
      <c r="L1" s="3" t="s">
        <v>27</v>
      </c>
      <c r="V1" s="3" t="s">
        <v>27</v>
      </c>
      <c r="AK1" s="3" t="s">
        <v>27</v>
      </c>
    </row>
    <row r="2" spans="1:7" ht="12.75">
      <c r="A2" s="20"/>
      <c r="B2" s="20"/>
      <c r="C2" s="20"/>
      <c r="D2" s="20"/>
      <c r="E2" s="20"/>
      <c r="F2" s="20"/>
      <c r="G2" s="20"/>
    </row>
    <row r="3" spans="1:11" s="22" customFormat="1" ht="18.75" customHeight="1">
      <c r="A3" s="367" t="s">
        <v>343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</row>
    <row r="4" spans="1:37" ht="16.5" thickBot="1">
      <c r="A4" s="20"/>
      <c r="B4" s="20"/>
      <c r="C4" s="20"/>
      <c r="D4" s="20"/>
      <c r="E4" s="20"/>
      <c r="F4" s="20"/>
      <c r="G4" s="20"/>
      <c r="K4" s="2"/>
      <c r="L4" s="352" t="s">
        <v>4</v>
      </c>
      <c r="V4" s="352" t="s">
        <v>4</v>
      </c>
      <c r="AJ4" s="368" t="s">
        <v>4</v>
      </c>
      <c r="AK4" s="368"/>
    </row>
    <row r="5" spans="1:37" ht="16.5" thickBot="1">
      <c r="A5" s="153" t="s">
        <v>399</v>
      </c>
      <c r="B5" s="137" t="s">
        <v>400</v>
      </c>
      <c r="C5" s="410" t="s">
        <v>370</v>
      </c>
      <c r="D5" s="411"/>
      <c r="E5" s="411"/>
      <c r="F5" s="411"/>
      <c r="G5" s="412"/>
      <c r="H5" s="410" t="s">
        <v>371</v>
      </c>
      <c r="I5" s="411"/>
      <c r="J5" s="411"/>
      <c r="K5" s="411"/>
      <c r="L5" s="412"/>
      <c r="M5" s="410" t="s">
        <v>372</v>
      </c>
      <c r="N5" s="411"/>
      <c r="O5" s="411"/>
      <c r="P5" s="411"/>
      <c r="Q5" s="412"/>
      <c r="R5" s="410" t="s">
        <v>380</v>
      </c>
      <c r="S5" s="411"/>
      <c r="T5" s="411"/>
      <c r="U5" s="411"/>
      <c r="V5" s="412"/>
      <c r="W5" s="410" t="s">
        <v>381</v>
      </c>
      <c r="X5" s="411"/>
      <c r="Y5" s="411"/>
      <c r="Z5" s="411"/>
      <c r="AA5" s="412"/>
      <c r="AB5" s="410" t="s">
        <v>382</v>
      </c>
      <c r="AC5" s="411"/>
      <c r="AD5" s="411"/>
      <c r="AE5" s="411"/>
      <c r="AF5" s="412"/>
      <c r="AG5" s="410" t="s">
        <v>383</v>
      </c>
      <c r="AH5" s="411"/>
      <c r="AI5" s="411"/>
      <c r="AJ5" s="411"/>
      <c r="AK5" s="412"/>
    </row>
    <row r="6" spans="1:37" ht="16.5" thickBot="1">
      <c r="A6" s="160" t="s">
        <v>404</v>
      </c>
      <c r="B6" s="161"/>
      <c r="C6" s="155" t="s">
        <v>28</v>
      </c>
      <c r="D6" s="156" t="s">
        <v>29</v>
      </c>
      <c r="E6" s="156" t="s">
        <v>30</v>
      </c>
      <c r="F6" s="156" t="s">
        <v>31</v>
      </c>
      <c r="G6" s="157" t="s">
        <v>32</v>
      </c>
      <c r="H6" s="155" t="s">
        <v>28</v>
      </c>
      <c r="I6" s="156" t="s">
        <v>29</v>
      </c>
      <c r="J6" s="156" t="s">
        <v>30</v>
      </c>
      <c r="K6" s="156" t="s">
        <v>31</v>
      </c>
      <c r="L6" s="157" t="s">
        <v>32</v>
      </c>
      <c r="M6" s="155" t="s">
        <v>28</v>
      </c>
      <c r="N6" s="156" t="s">
        <v>29</v>
      </c>
      <c r="O6" s="156" t="s">
        <v>30</v>
      </c>
      <c r="P6" s="156" t="s">
        <v>31</v>
      </c>
      <c r="Q6" s="157" t="s">
        <v>32</v>
      </c>
      <c r="R6" s="155" t="s">
        <v>28</v>
      </c>
      <c r="S6" s="156" t="s">
        <v>29</v>
      </c>
      <c r="T6" s="156" t="s">
        <v>30</v>
      </c>
      <c r="U6" s="156" t="s">
        <v>31</v>
      </c>
      <c r="V6" s="157" t="s">
        <v>32</v>
      </c>
      <c r="W6" s="155" t="s">
        <v>28</v>
      </c>
      <c r="X6" s="156" t="s">
        <v>29</v>
      </c>
      <c r="Y6" s="156" t="s">
        <v>30</v>
      </c>
      <c r="Z6" s="156" t="s">
        <v>31</v>
      </c>
      <c r="AA6" s="157" t="s">
        <v>32</v>
      </c>
      <c r="AB6" s="155" t="s">
        <v>28</v>
      </c>
      <c r="AC6" s="156" t="s">
        <v>29</v>
      </c>
      <c r="AD6" s="156" t="s">
        <v>30</v>
      </c>
      <c r="AE6" s="156" t="s">
        <v>31</v>
      </c>
      <c r="AF6" s="157" t="s">
        <v>32</v>
      </c>
      <c r="AG6" s="155" t="s">
        <v>28</v>
      </c>
      <c r="AH6" s="156" t="s">
        <v>29</v>
      </c>
      <c r="AI6" s="156" t="s">
        <v>30</v>
      </c>
      <c r="AJ6" s="156" t="s">
        <v>31</v>
      </c>
      <c r="AK6" s="157" t="s">
        <v>32</v>
      </c>
    </row>
    <row r="7" spans="1:37" ht="15.75">
      <c r="A7" s="110">
        <v>1</v>
      </c>
      <c r="B7" s="103">
        <v>2</v>
      </c>
      <c r="C7" s="115">
        <v>8</v>
      </c>
      <c r="D7" s="77">
        <v>9</v>
      </c>
      <c r="E7" s="77">
        <v>10</v>
      </c>
      <c r="F7" s="77">
        <v>11</v>
      </c>
      <c r="G7" s="78">
        <v>12</v>
      </c>
      <c r="H7" s="115">
        <v>8</v>
      </c>
      <c r="I7" s="77">
        <v>9</v>
      </c>
      <c r="J7" s="77">
        <v>10</v>
      </c>
      <c r="K7" s="77">
        <v>11</v>
      </c>
      <c r="L7" s="78">
        <v>12</v>
      </c>
      <c r="M7" s="115">
        <v>13</v>
      </c>
      <c r="N7" s="77">
        <v>14</v>
      </c>
      <c r="O7" s="77">
        <v>15</v>
      </c>
      <c r="P7" s="77">
        <v>16</v>
      </c>
      <c r="Q7" s="78">
        <v>17</v>
      </c>
      <c r="R7" s="115">
        <v>13</v>
      </c>
      <c r="S7" s="77">
        <v>14</v>
      </c>
      <c r="T7" s="77">
        <v>15</v>
      </c>
      <c r="U7" s="77">
        <v>16</v>
      </c>
      <c r="V7" s="78">
        <v>17</v>
      </c>
      <c r="W7" s="115">
        <v>23</v>
      </c>
      <c r="X7" s="77">
        <v>24</v>
      </c>
      <c r="Y7" s="77">
        <v>25</v>
      </c>
      <c r="Z7" s="77">
        <v>26</v>
      </c>
      <c r="AA7" s="78">
        <v>27</v>
      </c>
      <c r="AB7" s="115">
        <v>28</v>
      </c>
      <c r="AC7" s="77">
        <v>29</v>
      </c>
      <c r="AD7" s="77">
        <v>30</v>
      </c>
      <c r="AE7" s="77">
        <v>31</v>
      </c>
      <c r="AF7" s="78">
        <v>32</v>
      </c>
      <c r="AG7" s="115">
        <v>33</v>
      </c>
      <c r="AH7" s="77">
        <v>34</v>
      </c>
      <c r="AI7" s="77">
        <v>35</v>
      </c>
      <c r="AJ7" s="77">
        <v>36</v>
      </c>
      <c r="AK7" s="78">
        <v>37</v>
      </c>
    </row>
    <row r="8" spans="1:37" ht="15.75">
      <c r="A8" s="108" t="s">
        <v>406</v>
      </c>
      <c r="B8" s="104" t="s">
        <v>33</v>
      </c>
      <c r="C8" s="277">
        <v>324.872769</v>
      </c>
      <c r="D8" s="23"/>
      <c r="E8" s="23"/>
      <c r="F8" s="23">
        <v>324.872769</v>
      </c>
      <c r="G8" s="278">
        <v>262.527558</v>
      </c>
      <c r="H8" s="277">
        <v>344.055252</v>
      </c>
      <c r="I8" s="23"/>
      <c r="J8" s="23"/>
      <c r="K8" s="23">
        <v>344.055252</v>
      </c>
      <c r="L8" s="278">
        <v>258.2317</v>
      </c>
      <c r="M8" s="304">
        <v>326.813332</v>
      </c>
      <c r="N8" s="305"/>
      <c r="O8" s="305"/>
      <c r="P8" s="305">
        <v>326.813332</v>
      </c>
      <c r="Q8" s="278">
        <v>246.92218200000002</v>
      </c>
      <c r="R8" s="304">
        <v>326.813332</v>
      </c>
      <c r="S8" s="305"/>
      <c r="T8" s="305"/>
      <c r="U8" s="305">
        <v>326.813332</v>
      </c>
      <c r="V8" s="278">
        <v>246.92218200000002</v>
      </c>
      <c r="W8" s="304">
        <v>326.813332</v>
      </c>
      <c r="X8" s="305"/>
      <c r="Y8" s="305"/>
      <c r="Z8" s="305">
        <v>326.813332</v>
      </c>
      <c r="AA8" s="278">
        <v>246.92218200000002</v>
      </c>
      <c r="AB8" s="304">
        <v>326.813332</v>
      </c>
      <c r="AC8" s="305"/>
      <c r="AD8" s="305"/>
      <c r="AE8" s="305">
        <v>326.813332</v>
      </c>
      <c r="AF8" s="278">
        <v>246.92218200000002</v>
      </c>
      <c r="AG8" s="304">
        <v>326.813332</v>
      </c>
      <c r="AH8" s="305"/>
      <c r="AI8" s="305"/>
      <c r="AJ8" s="305">
        <v>326.813332</v>
      </c>
      <c r="AK8" s="278">
        <v>246.92218200000002</v>
      </c>
    </row>
    <row r="9" spans="1:37" ht="15.75">
      <c r="A9" s="108" t="s">
        <v>410</v>
      </c>
      <c r="B9" s="104" t="s">
        <v>34</v>
      </c>
      <c r="C9" s="134"/>
      <c r="D9" s="25"/>
      <c r="E9" s="25"/>
      <c r="F9" s="25"/>
      <c r="G9" s="135"/>
      <c r="H9" s="134"/>
      <c r="I9" s="25"/>
      <c r="J9" s="25"/>
      <c r="K9" s="25"/>
      <c r="L9" s="135"/>
      <c r="M9" s="304"/>
      <c r="N9" s="305"/>
      <c r="O9" s="305"/>
      <c r="P9" s="305"/>
      <c r="Q9" s="306"/>
      <c r="R9" s="304"/>
      <c r="S9" s="305"/>
      <c r="T9" s="305"/>
      <c r="U9" s="305"/>
      <c r="V9" s="306"/>
      <c r="W9" s="304"/>
      <c r="X9" s="305"/>
      <c r="Y9" s="305"/>
      <c r="Z9" s="305"/>
      <c r="AA9" s="306"/>
      <c r="AB9" s="304"/>
      <c r="AC9" s="305"/>
      <c r="AD9" s="305"/>
      <c r="AE9" s="305"/>
      <c r="AF9" s="306"/>
      <c r="AG9" s="304"/>
      <c r="AH9" s="305"/>
      <c r="AI9" s="305"/>
      <c r="AJ9" s="305"/>
      <c r="AK9" s="306"/>
    </row>
    <row r="10" spans="1:37" ht="15.75">
      <c r="A10" s="108"/>
      <c r="B10" s="104" t="s">
        <v>35</v>
      </c>
      <c r="C10" s="134"/>
      <c r="D10" s="25"/>
      <c r="E10" s="25"/>
      <c r="F10" s="25"/>
      <c r="G10" s="135"/>
      <c r="H10" s="134"/>
      <c r="I10" s="25"/>
      <c r="J10" s="25"/>
      <c r="K10" s="25"/>
      <c r="L10" s="135"/>
      <c r="M10" s="304"/>
      <c r="N10" s="305"/>
      <c r="O10" s="305"/>
      <c r="P10" s="305"/>
      <c r="Q10" s="306"/>
      <c r="R10" s="304"/>
      <c r="S10" s="305"/>
      <c r="T10" s="305"/>
      <c r="U10" s="305"/>
      <c r="V10" s="306"/>
      <c r="W10" s="304"/>
      <c r="X10" s="305"/>
      <c r="Y10" s="305"/>
      <c r="Z10" s="305"/>
      <c r="AA10" s="306"/>
      <c r="AB10" s="304"/>
      <c r="AC10" s="305"/>
      <c r="AD10" s="305"/>
      <c r="AE10" s="305"/>
      <c r="AF10" s="306"/>
      <c r="AG10" s="304"/>
      <c r="AH10" s="305"/>
      <c r="AI10" s="305"/>
      <c r="AJ10" s="305"/>
      <c r="AK10" s="306"/>
    </row>
    <row r="11" spans="1:37" ht="15.75">
      <c r="A11" s="108"/>
      <c r="B11" s="104" t="s">
        <v>29</v>
      </c>
      <c r="C11" s="134"/>
      <c r="D11" s="23">
        <v>324.872769</v>
      </c>
      <c r="E11" s="25"/>
      <c r="F11" s="25"/>
      <c r="G11" s="135"/>
      <c r="H11" s="134"/>
      <c r="I11" s="23">
        <v>344.055252</v>
      </c>
      <c r="J11" s="25"/>
      <c r="K11" s="25"/>
      <c r="L11" s="135"/>
      <c r="M11" s="304"/>
      <c r="N11" s="305">
        <v>326.813332</v>
      </c>
      <c r="O11" s="305"/>
      <c r="P11" s="305"/>
      <c r="Q11" s="306"/>
      <c r="R11" s="304"/>
      <c r="S11" s="305">
        <v>326.813332</v>
      </c>
      <c r="T11" s="305"/>
      <c r="U11" s="305"/>
      <c r="V11" s="306"/>
      <c r="W11" s="304"/>
      <c r="X11" s="305">
        <v>326.813332</v>
      </c>
      <c r="Y11" s="305"/>
      <c r="Z11" s="305"/>
      <c r="AA11" s="306"/>
      <c r="AB11" s="304"/>
      <c r="AC11" s="305">
        <v>326.813332</v>
      </c>
      <c r="AD11" s="305"/>
      <c r="AE11" s="305"/>
      <c r="AF11" s="306"/>
      <c r="AG11" s="304"/>
      <c r="AH11" s="305">
        <v>326.813332</v>
      </c>
      <c r="AI11" s="305"/>
      <c r="AJ11" s="305"/>
      <c r="AK11" s="306"/>
    </row>
    <row r="12" spans="1:37" ht="15.75">
      <c r="A12" s="108"/>
      <c r="B12" s="104" t="s">
        <v>30</v>
      </c>
      <c r="C12" s="134"/>
      <c r="D12" s="25"/>
      <c r="E12" s="25"/>
      <c r="F12" s="25"/>
      <c r="G12" s="135"/>
      <c r="H12" s="134"/>
      <c r="I12" s="25"/>
      <c r="J12" s="25"/>
      <c r="K12" s="25"/>
      <c r="L12" s="135"/>
      <c r="M12" s="304"/>
      <c r="N12" s="305"/>
      <c r="O12" s="296"/>
      <c r="P12" s="305"/>
      <c r="Q12" s="306"/>
      <c r="R12" s="304"/>
      <c r="S12" s="305"/>
      <c r="T12" s="296"/>
      <c r="U12" s="305"/>
      <c r="V12" s="306"/>
      <c r="W12" s="304"/>
      <c r="X12" s="305"/>
      <c r="Y12" s="296"/>
      <c r="Z12" s="305"/>
      <c r="AA12" s="306"/>
      <c r="AB12" s="304"/>
      <c r="AC12" s="305"/>
      <c r="AD12" s="296"/>
      <c r="AE12" s="305"/>
      <c r="AF12" s="306"/>
      <c r="AG12" s="304"/>
      <c r="AH12" s="305"/>
      <c r="AI12" s="296"/>
      <c r="AJ12" s="305"/>
      <c r="AK12" s="306"/>
    </row>
    <row r="13" spans="1:37" ht="15.75">
      <c r="A13" s="108"/>
      <c r="B13" s="104" t="s">
        <v>31</v>
      </c>
      <c r="C13" s="134"/>
      <c r="D13" s="25"/>
      <c r="E13" s="25"/>
      <c r="F13" s="25"/>
      <c r="G13" s="278">
        <v>262.527558</v>
      </c>
      <c r="H13" s="134"/>
      <c r="I13" s="25"/>
      <c r="J13" s="25"/>
      <c r="K13" s="25"/>
      <c r="L13" s="278">
        <v>258.2317</v>
      </c>
      <c r="M13" s="304"/>
      <c r="N13" s="305"/>
      <c r="O13" s="305"/>
      <c r="P13" s="296"/>
      <c r="Q13" s="306">
        <v>246.92218200000002</v>
      </c>
      <c r="R13" s="304"/>
      <c r="S13" s="305"/>
      <c r="T13" s="305"/>
      <c r="U13" s="296"/>
      <c r="V13" s="306">
        <v>246.92218200000002</v>
      </c>
      <c r="W13" s="304"/>
      <c r="X13" s="305"/>
      <c r="Y13" s="305"/>
      <c r="Z13" s="296"/>
      <c r="AA13" s="306">
        <v>246.92218200000002</v>
      </c>
      <c r="AB13" s="304"/>
      <c r="AC13" s="305"/>
      <c r="AD13" s="305"/>
      <c r="AE13" s="296"/>
      <c r="AF13" s="306">
        <v>246.92218200000002</v>
      </c>
      <c r="AG13" s="304"/>
      <c r="AH13" s="305"/>
      <c r="AI13" s="305"/>
      <c r="AJ13" s="296"/>
      <c r="AK13" s="306">
        <v>246.92218200000002</v>
      </c>
    </row>
    <row r="14" spans="1:37" ht="15.75">
      <c r="A14" s="108" t="s">
        <v>412</v>
      </c>
      <c r="B14" s="105" t="s">
        <v>36</v>
      </c>
      <c r="C14" s="134"/>
      <c r="D14" s="25"/>
      <c r="E14" s="25"/>
      <c r="F14" s="25"/>
      <c r="G14" s="135"/>
      <c r="H14" s="134"/>
      <c r="I14" s="25"/>
      <c r="J14" s="25"/>
      <c r="K14" s="25"/>
      <c r="L14" s="135"/>
      <c r="M14" s="304"/>
      <c r="N14" s="305"/>
      <c r="O14" s="305"/>
      <c r="P14" s="305"/>
      <c r="Q14" s="306"/>
      <c r="R14" s="304"/>
      <c r="S14" s="305"/>
      <c r="T14" s="305"/>
      <c r="U14" s="305"/>
      <c r="V14" s="306"/>
      <c r="W14" s="304"/>
      <c r="X14" s="305"/>
      <c r="Y14" s="305"/>
      <c r="Z14" s="305"/>
      <c r="AA14" s="306"/>
      <c r="AB14" s="304"/>
      <c r="AC14" s="305"/>
      <c r="AD14" s="305"/>
      <c r="AE14" s="305"/>
      <c r="AF14" s="306"/>
      <c r="AG14" s="304"/>
      <c r="AH14" s="305"/>
      <c r="AI14" s="305"/>
      <c r="AJ14" s="305"/>
      <c r="AK14" s="306"/>
    </row>
    <row r="15" spans="1:37" ht="15.75">
      <c r="A15" s="393" t="s">
        <v>414</v>
      </c>
      <c r="B15" s="105" t="s">
        <v>37</v>
      </c>
      <c r="C15" s="391"/>
      <c r="D15" s="392"/>
      <c r="E15" s="392"/>
      <c r="F15" s="392"/>
      <c r="G15" s="390"/>
      <c r="H15" s="391"/>
      <c r="I15" s="392"/>
      <c r="J15" s="392"/>
      <c r="K15" s="392"/>
      <c r="L15" s="390"/>
      <c r="M15" s="449"/>
      <c r="N15" s="450"/>
      <c r="O15" s="450"/>
      <c r="P15" s="450"/>
      <c r="Q15" s="385"/>
      <c r="R15" s="449"/>
      <c r="S15" s="450"/>
      <c r="T15" s="450"/>
      <c r="U15" s="450"/>
      <c r="V15" s="385"/>
      <c r="W15" s="449"/>
      <c r="X15" s="450"/>
      <c r="Y15" s="450"/>
      <c r="Z15" s="450"/>
      <c r="AA15" s="385"/>
      <c r="AB15" s="449"/>
      <c r="AC15" s="450"/>
      <c r="AD15" s="450"/>
      <c r="AE15" s="450"/>
      <c r="AF15" s="385"/>
      <c r="AG15" s="449"/>
      <c r="AH15" s="450"/>
      <c r="AI15" s="450"/>
      <c r="AJ15" s="450"/>
      <c r="AK15" s="385"/>
    </row>
    <row r="16" spans="1:37" ht="15.75">
      <c r="A16" s="393"/>
      <c r="B16" s="106" t="s">
        <v>38</v>
      </c>
      <c r="C16" s="391"/>
      <c r="D16" s="392"/>
      <c r="E16" s="392"/>
      <c r="F16" s="392"/>
      <c r="G16" s="390"/>
      <c r="H16" s="391"/>
      <c r="I16" s="392"/>
      <c r="J16" s="392"/>
      <c r="K16" s="392"/>
      <c r="L16" s="390"/>
      <c r="M16" s="449"/>
      <c r="N16" s="450"/>
      <c r="O16" s="450"/>
      <c r="P16" s="450"/>
      <c r="Q16" s="385"/>
      <c r="R16" s="449"/>
      <c r="S16" s="450"/>
      <c r="T16" s="450"/>
      <c r="U16" s="450"/>
      <c r="V16" s="385"/>
      <c r="W16" s="449"/>
      <c r="X16" s="450"/>
      <c r="Y16" s="450"/>
      <c r="Z16" s="450"/>
      <c r="AA16" s="385"/>
      <c r="AB16" s="449"/>
      <c r="AC16" s="450"/>
      <c r="AD16" s="450"/>
      <c r="AE16" s="450"/>
      <c r="AF16" s="385"/>
      <c r="AG16" s="449"/>
      <c r="AH16" s="450"/>
      <c r="AI16" s="450"/>
      <c r="AJ16" s="450"/>
      <c r="AK16" s="385"/>
    </row>
    <row r="17" spans="1:37" ht="15.75">
      <c r="A17" s="408" t="s">
        <v>416</v>
      </c>
      <c r="B17" s="105" t="s">
        <v>39</v>
      </c>
      <c r="C17" s="452">
        <v>324.872769</v>
      </c>
      <c r="D17" s="453">
        <v>0</v>
      </c>
      <c r="E17" s="392"/>
      <c r="F17" s="453">
        <v>324.872769</v>
      </c>
      <c r="G17" s="454"/>
      <c r="H17" s="452">
        <v>344.055252</v>
      </c>
      <c r="I17" s="453">
        <v>344.055252</v>
      </c>
      <c r="J17" s="453"/>
      <c r="K17" s="453">
        <v>344.055252</v>
      </c>
      <c r="L17" s="454"/>
      <c r="M17" s="449">
        <v>326.813332</v>
      </c>
      <c r="N17" s="450">
        <v>326.813332</v>
      </c>
      <c r="O17" s="451"/>
      <c r="P17" s="450">
        <v>342.611</v>
      </c>
      <c r="Q17" s="385"/>
      <c r="R17" s="449">
        <v>326.813332</v>
      </c>
      <c r="S17" s="450">
        <v>326.813332</v>
      </c>
      <c r="T17" s="451"/>
      <c r="U17" s="450">
        <v>342.611</v>
      </c>
      <c r="V17" s="385"/>
      <c r="W17" s="449">
        <v>326.813332</v>
      </c>
      <c r="X17" s="450">
        <v>326.813332</v>
      </c>
      <c r="Y17" s="451"/>
      <c r="Z17" s="450">
        <v>342.611</v>
      </c>
      <c r="AA17" s="385"/>
      <c r="AB17" s="449">
        <v>326.813332</v>
      </c>
      <c r="AC17" s="450">
        <v>326.813332</v>
      </c>
      <c r="AD17" s="451"/>
      <c r="AE17" s="450">
        <v>342.611</v>
      </c>
      <c r="AF17" s="385"/>
      <c r="AG17" s="449">
        <v>326.813332</v>
      </c>
      <c r="AH17" s="450">
        <v>326.813332</v>
      </c>
      <c r="AI17" s="451"/>
      <c r="AJ17" s="450">
        <v>342.611</v>
      </c>
      <c r="AK17" s="385"/>
    </row>
    <row r="18" spans="1:37" ht="15.75">
      <c r="A18" s="408"/>
      <c r="B18" s="106" t="s">
        <v>40</v>
      </c>
      <c r="C18" s="452"/>
      <c r="D18" s="453"/>
      <c r="E18" s="392"/>
      <c r="F18" s="453"/>
      <c r="G18" s="454"/>
      <c r="H18" s="452"/>
      <c r="I18" s="453"/>
      <c r="J18" s="453"/>
      <c r="K18" s="453"/>
      <c r="L18" s="454"/>
      <c r="M18" s="449"/>
      <c r="N18" s="450"/>
      <c r="O18" s="451"/>
      <c r="P18" s="450"/>
      <c r="Q18" s="385"/>
      <c r="R18" s="449"/>
      <c r="S18" s="450"/>
      <c r="T18" s="451"/>
      <c r="U18" s="450"/>
      <c r="V18" s="385"/>
      <c r="W18" s="449"/>
      <c r="X18" s="450"/>
      <c r="Y18" s="451"/>
      <c r="Z18" s="450"/>
      <c r="AA18" s="385"/>
      <c r="AB18" s="449"/>
      <c r="AC18" s="450"/>
      <c r="AD18" s="451"/>
      <c r="AE18" s="450"/>
      <c r="AF18" s="385"/>
      <c r="AG18" s="449"/>
      <c r="AH18" s="450"/>
      <c r="AI18" s="451"/>
      <c r="AJ18" s="450"/>
      <c r="AK18" s="385"/>
    </row>
    <row r="19" spans="1:37" ht="15.75">
      <c r="A19" s="133" t="s">
        <v>420</v>
      </c>
      <c r="B19" s="106" t="s">
        <v>41</v>
      </c>
      <c r="C19" s="95">
        <v>8.121819225000001</v>
      </c>
      <c r="D19" s="11">
        <v>8.121819225000001</v>
      </c>
      <c r="E19" s="16"/>
      <c r="F19" s="11"/>
      <c r="G19" s="80"/>
      <c r="H19" s="95">
        <v>8.601</v>
      </c>
      <c r="I19" s="11">
        <v>8.601</v>
      </c>
      <c r="J19" s="16"/>
      <c r="K19" s="11"/>
      <c r="L19" s="80"/>
      <c r="M19" s="307">
        <v>8.170333300000001</v>
      </c>
      <c r="N19" s="308">
        <v>8.170333300000001</v>
      </c>
      <c r="O19" s="308"/>
      <c r="P19" s="308"/>
      <c r="Q19" s="295"/>
      <c r="R19" s="307">
        <v>8.170333300000001</v>
      </c>
      <c r="S19" s="308">
        <v>8.170333300000001</v>
      </c>
      <c r="T19" s="308"/>
      <c r="U19" s="308"/>
      <c r="V19" s="295"/>
      <c r="W19" s="307">
        <v>8.170333300000001</v>
      </c>
      <c r="X19" s="308">
        <v>8.170333300000001</v>
      </c>
      <c r="Y19" s="308"/>
      <c r="Z19" s="308"/>
      <c r="AA19" s="295"/>
      <c r="AB19" s="307">
        <v>8.170333300000001</v>
      </c>
      <c r="AC19" s="308">
        <v>8.170333300000001</v>
      </c>
      <c r="AD19" s="308"/>
      <c r="AE19" s="308"/>
      <c r="AF19" s="295"/>
      <c r="AG19" s="307">
        <v>8.170333300000001</v>
      </c>
      <c r="AH19" s="308">
        <v>8.170333300000001</v>
      </c>
      <c r="AI19" s="308"/>
      <c r="AJ19" s="308"/>
      <c r="AK19" s="295"/>
    </row>
    <row r="20" spans="1:37" ht="15.75">
      <c r="A20" s="108"/>
      <c r="B20" s="105" t="s">
        <v>42</v>
      </c>
      <c r="C20" s="138">
        <v>2.5</v>
      </c>
      <c r="D20" s="29">
        <v>2.5</v>
      </c>
      <c r="E20" s="29"/>
      <c r="F20" s="29"/>
      <c r="G20" s="29"/>
      <c r="H20" s="138">
        <v>2.5</v>
      </c>
      <c r="I20" s="29">
        <v>2.5</v>
      </c>
      <c r="J20" s="29"/>
      <c r="K20" s="29"/>
      <c r="L20" s="139"/>
      <c r="M20" s="309">
        <v>2.5</v>
      </c>
      <c r="N20" s="310">
        <v>2.5</v>
      </c>
      <c r="O20" s="310"/>
      <c r="P20" s="310"/>
      <c r="Q20" s="311"/>
      <c r="R20" s="309">
        <v>2.5</v>
      </c>
      <c r="S20" s="310">
        <v>2.5</v>
      </c>
      <c r="T20" s="310"/>
      <c r="U20" s="310"/>
      <c r="V20" s="311"/>
      <c r="W20" s="309">
        <v>2.5</v>
      </c>
      <c r="X20" s="310">
        <v>2.5</v>
      </c>
      <c r="Y20" s="310"/>
      <c r="Z20" s="310"/>
      <c r="AA20" s="311"/>
      <c r="AB20" s="309">
        <v>2.5</v>
      </c>
      <c r="AC20" s="310">
        <v>2.5</v>
      </c>
      <c r="AD20" s="310"/>
      <c r="AE20" s="310"/>
      <c r="AF20" s="311"/>
      <c r="AG20" s="309">
        <v>2.5</v>
      </c>
      <c r="AH20" s="310">
        <v>2.5</v>
      </c>
      <c r="AI20" s="310"/>
      <c r="AJ20" s="310"/>
      <c r="AK20" s="311"/>
    </row>
    <row r="21" spans="1:37" ht="15.75">
      <c r="A21" s="408" t="s">
        <v>422</v>
      </c>
      <c r="B21" s="105" t="s">
        <v>43</v>
      </c>
      <c r="C21" s="404">
        <v>257.055513</v>
      </c>
      <c r="D21" s="421">
        <v>278.219</v>
      </c>
      <c r="E21" s="417"/>
      <c r="F21" s="421">
        <v>62.345211</v>
      </c>
      <c r="G21" s="403">
        <v>257.055513</v>
      </c>
      <c r="H21" s="404">
        <v>258.2317</v>
      </c>
      <c r="I21" s="421">
        <v>258.2317</v>
      </c>
      <c r="J21" s="421"/>
      <c r="K21" s="421">
        <v>79.334496</v>
      </c>
      <c r="L21" s="403">
        <v>258.2317</v>
      </c>
      <c r="M21" s="397">
        <v>240.433126</v>
      </c>
      <c r="N21" s="399">
        <v>240.433126</v>
      </c>
      <c r="O21" s="386">
        <v>0</v>
      </c>
      <c r="P21" s="421">
        <v>79.89115</v>
      </c>
      <c r="Q21" s="388"/>
      <c r="R21" s="397">
        <v>240.433126</v>
      </c>
      <c r="S21" s="399">
        <v>240.433126</v>
      </c>
      <c r="T21" s="386">
        <v>0</v>
      </c>
      <c r="U21" s="421">
        <v>79.89115</v>
      </c>
      <c r="V21" s="388"/>
      <c r="W21" s="397">
        <v>240.433126</v>
      </c>
      <c r="X21" s="399">
        <v>240.433126</v>
      </c>
      <c r="Y21" s="386">
        <v>0</v>
      </c>
      <c r="Z21" s="421">
        <v>79.89115</v>
      </c>
      <c r="AA21" s="388"/>
      <c r="AB21" s="397">
        <v>240.433126</v>
      </c>
      <c r="AC21" s="399">
        <v>240.433126</v>
      </c>
      <c r="AD21" s="386">
        <v>0</v>
      </c>
      <c r="AE21" s="421">
        <v>79.89115</v>
      </c>
      <c r="AF21" s="388"/>
      <c r="AG21" s="397">
        <v>240.433126</v>
      </c>
      <c r="AH21" s="399">
        <v>240.433126</v>
      </c>
      <c r="AI21" s="386">
        <v>0</v>
      </c>
      <c r="AJ21" s="421">
        <v>79.89115</v>
      </c>
      <c r="AK21" s="388"/>
    </row>
    <row r="22" spans="1:37" ht="15.75">
      <c r="A22" s="408"/>
      <c r="B22" s="106" t="s">
        <v>44</v>
      </c>
      <c r="C22" s="404"/>
      <c r="D22" s="421"/>
      <c r="E22" s="417"/>
      <c r="F22" s="421"/>
      <c r="G22" s="403"/>
      <c r="H22" s="404"/>
      <c r="I22" s="421"/>
      <c r="J22" s="421"/>
      <c r="K22" s="421"/>
      <c r="L22" s="403"/>
      <c r="M22" s="398"/>
      <c r="N22" s="400"/>
      <c r="O22" s="387"/>
      <c r="P22" s="421"/>
      <c r="Q22" s="448"/>
      <c r="R22" s="398"/>
      <c r="S22" s="400"/>
      <c r="T22" s="387"/>
      <c r="U22" s="421"/>
      <c r="V22" s="448"/>
      <c r="W22" s="398"/>
      <c r="X22" s="400"/>
      <c r="Y22" s="387"/>
      <c r="Z22" s="421"/>
      <c r="AA22" s="448"/>
      <c r="AB22" s="398"/>
      <c r="AC22" s="400"/>
      <c r="AD22" s="387"/>
      <c r="AE22" s="421"/>
      <c r="AF22" s="448"/>
      <c r="AG22" s="398"/>
      <c r="AH22" s="400"/>
      <c r="AI22" s="387"/>
      <c r="AJ22" s="421"/>
      <c r="AK22" s="448"/>
    </row>
    <row r="23" spans="1:37" ht="15.75">
      <c r="A23" s="108" t="s">
        <v>425</v>
      </c>
      <c r="B23" s="107" t="s">
        <v>45</v>
      </c>
      <c r="C23" s="95">
        <v>67.817256</v>
      </c>
      <c r="D23" s="11">
        <v>67.817256</v>
      </c>
      <c r="E23" s="16"/>
      <c r="F23" s="11">
        <v>62.345211</v>
      </c>
      <c r="G23" s="80">
        <v>5.472045</v>
      </c>
      <c r="H23" s="95">
        <v>85.823552</v>
      </c>
      <c r="I23" s="11">
        <v>85.823552</v>
      </c>
      <c r="J23" s="11"/>
      <c r="K23" s="11">
        <v>79.334496</v>
      </c>
      <c r="L23" s="80">
        <v>6.489056</v>
      </c>
      <c r="M23" s="307">
        <v>86.380206</v>
      </c>
      <c r="N23" s="308">
        <v>86.380206</v>
      </c>
      <c r="O23" s="308"/>
      <c r="P23" s="308">
        <v>79.89115</v>
      </c>
      <c r="Q23" s="80">
        <v>6.489056</v>
      </c>
      <c r="R23" s="307">
        <v>86.380206</v>
      </c>
      <c r="S23" s="308">
        <v>86.380206</v>
      </c>
      <c r="T23" s="308"/>
      <c r="U23" s="308">
        <v>79.89115</v>
      </c>
      <c r="V23" s="80">
        <v>6.489056</v>
      </c>
      <c r="W23" s="307">
        <v>86.380206</v>
      </c>
      <c r="X23" s="308">
        <v>86.380206</v>
      </c>
      <c r="Y23" s="308"/>
      <c r="Z23" s="308">
        <v>79.89115</v>
      </c>
      <c r="AA23" s="80">
        <v>6.489056</v>
      </c>
      <c r="AB23" s="307">
        <v>86.380206</v>
      </c>
      <c r="AC23" s="308">
        <v>86.380206</v>
      </c>
      <c r="AD23" s="308"/>
      <c r="AE23" s="308">
        <v>79.89115</v>
      </c>
      <c r="AF23" s="80">
        <v>6.489056</v>
      </c>
      <c r="AG23" s="307">
        <v>86.380206</v>
      </c>
      <c r="AH23" s="308">
        <v>86.380206</v>
      </c>
      <c r="AI23" s="308"/>
      <c r="AJ23" s="308">
        <v>79.89115</v>
      </c>
      <c r="AK23" s="80">
        <v>6.489056</v>
      </c>
    </row>
    <row r="24" spans="1:37" ht="15.75">
      <c r="A24" s="393" t="s">
        <v>46</v>
      </c>
      <c r="B24" s="105" t="s">
        <v>47</v>
      </c>
      <c r="C24" s="404">
        <v>67.817256</v>
      </c>
      <c r="D24" s="421">
        <v>67.817256</v>
      </c>
      <c r="E24" s="417"/>
      <c r="F24" s="421">
        <v>62.345211</v>
      </c>
      <c r="G24" s="403">
        <v>5.472045</v>
      </c>
      <c r="H24" s="404">
        <v>85.823552</v>
      </c>
      <c r="I24" s="421">
        <v>85.823552</v>
      </c>
      <c r="J24" s="421"/>
      <c r="K24" s="421">
        <v>79.334496</v>
      </c>
      <c r="L24" s="403">
        <v>6.489056</v>
      </c>
      <c r="M24" s="397">
        <v>86.380206</v>
      </c>
      <c r="N24" s="399">
        <v>86.380206</v>
      </c>
      <c r="O24" s="399"/>
      <c r="P24" s="399">
        <v>79.89115</v>
      </c>
      <c r="Q24" s="403">
        <v>6.489056000000005</v>
      </c>
      <c r="R24" s="397">
        <v>86.380206</v>
      </c>
      <c r="S24" s="399">
        <v>86.380206</v>
      </c>
      <c r="T24" s="399"/>
      <c r="U24" s="399">
        <v>79.89115</v>
      </c>
      <c r="V24" s="403">
        <v>6.489056000000005</v>
      </c>
      <c r="W24" s="397">
        <v>86.380206</v>
      </c>
      <c r="X24" s="399">
        <v>86.380206</v>
      </c>
      <c r="Y24" s="399"/>
      <c r="Z24" s="399">
        <v>79.89115</v>
      </c>
      <c r="AA24" s="403">
        <v>6.489056000000005</v>
      </c>
      <c r="AB24" s="397">
        <v>86.380206</v>
      </c>
      <c r="AC24" s="399">
        <v>86.380206</v>
      </c>
      <c r="AD24" s="399"/>
      <c r="AE24" s="399">
        <v>79.89115</v>
      </c>
      <c r="AF24" s="403">
        <v>6.489056000000005</v>
      </c>
      <c r="AG24" s="397">
        <v>86.380206</v>
      </c>
      <c r="AH24" s="399">
        <v>86.380206</v>
      </c>
      <c r="AI24" s="399"/>
      <c r="AJ24" s="399">
        <v>79.89115</v>
      </c>
      <c r="AK24" s="403">
        <v>6.489056000000005</v>
      </c>
    </row>
    <row r="25" spans="1:37" ht="15.75">
      <c r="A25" s="393"/>
      <c r="B25" s="107" t="s">
        <v>48</v>
      </c>
      <c r="C25" s="404"/>
      <c r="D25" s="421"/>
      <c r="E25" s="417"/>
      <c r="F25" s="421"/>
      <c r="G25" s="403"/>
      <c r="H25" s="404"/>
      <c r="I25" s="421"/>
      <c r="J25" s="421"/>
      <c r="K25" s="421"/>
      <c r="L25" s="403"/>
      <c r="M25" s="398"/>
      <c r="N25" s="400"/>
      <c r="O25" s="400"/>
      <c r="P25" s="400"/>
      <c r="Q25" s="403"/>
      <c r="R25" s="398"/>
      <c r="S25" s="400"/>
      <c r="T25" s="400"/>
      <c r="U25" s="400"/>
      <c r="V25" s="403"/>
      <c r="W25" s="398"/>
      <c r="X25" s="400"/>
      <c r="Y25" s="400"/>
      <c r="Z25" s="400"/>
      <c r="AA25" s="403"/>
      <c r="AB25" s="398"/>
      <c r="AC25" s="400"/>
      <c r="AD25" s="400"/>
      <c r="AE25" s="400"/>
      <c r="AF25" s="403"/>
      <c r="AG25" s="398"/>
      <c r="AH25" s="400"/>
      <c r="AI25" s="400"/>
      <c r="AJ25" s="400"/>
      <c r="AK25" s="403"/>
    </row>
    <row r="26" spans="1:37" ht="15.75">
      <c r="A26" s="132"/>
      <c r="B26" s="105" t="s">
        <v>49</v>
      </c>
      <c r="C26" s="136"/>
      <c r="D26" s="16"/>
      <c r="E26" s="16"/>
      <c r="F26" s="11"/>
      <c r="G26" s="80"/>
      <c r="H26" s="95"/>
      <c r="I26" s="11"/>
      <c r="J26" s="11"/>
      <c r="K26" s="11"/>
      <c r="L26" s="80"/>
      <c r="M26" s="297"/>
      <c r="N26" s="294"/>
      <c r="O26" s="294"/>
      <c r="P26" s="294"/>
      <c r="Q26" s="298"/>
      <c r="R26" s="297"/>
      <c r="S26" s="294"/>
      <c r="T26" s="294"/>
      <c r="U26" s="294"/>
      <c r="V26" s="298"/>
      <c r="W26" s="297"/>
      <c r="X26" s="294"/>
      <c r="Y26" s="294"/>
      <c r="Z26" s="294"/>
      <c r="AA26" s="298"/>
      <c r="AB26" s="297"/>
      <c r="AC26" s="294"/>
      <c r="AD26" s="294"/>
      <c r="AE26" s="294"/>
      <c r="AF26" s="298"/>
      <c r="AG26" s="297"/>
      <c r="AH26" s="294"/>
      <c r="AI26" s="294"/>
      <c r="AJ26" s="294"/>
      <c r="AK26" s="298"/>
    </row>
    <row r="27" spans="1:37" ht="15.75">
      <c r="A27" s="408"/>
      <c r="B27" s="105" t="s">
        <v>50</v>
      </c>
      <c r="C27" s="416"/>
      <c r="D27" s="417"/>
      <c r="E27" s="417"/>
      <c r="F27" s="417"/>
      <c r="G27" s="389"/>
      <c r="H27" s="416"/>
      <c r="I27" s="417"/>
      <c r="J27" s="417"/>
      <c r="K27" s="417"/>
      <c r="L27" s="389"/>
      <c r="M27" s="394"/>
      <c r="N27" s="395"/>
      <c r="O27" s="395"/>
      <c r="P27" s="395"/>
      <c r="Q27" s="396"/>
      <c r="R27" s="394"/>
      <c r="S27" s="395"/>
      <c r="T27" s="395"/>
      <c r="U27" s="395"/>
      <c r="V27" s="396"/>
      <c r="W27" s="394"/>
      <c r="X27" s="395"/>
      <c r="Y27" s="395"/>
      <c r="Z27" s="395"/>
      <c r="AA27" s="396"/>
      <c r="AB27" s="394"/>
      <c r="AC27" s="395"/>
      <c r="AD27" s="395"/>
      <c r="AE27" s="395"/>
      <c r="AF27" s="396"/>
      <c r="AG27" s="394"/>
      <c r="AH27" s="395"/>
      <c r="AI27" s="395"/>
      <c r="AJ27" s="395"/>
      <c r="AK27" s="396"/>
    </row>
    <row r="28" spans="1:37" ht="15.75">
      <c r="A28" s="408"/>
      <c r="B28" s="106" t="s">
        <v>51</v>
      </c>
      <c r="C28" s="416"/>
      <c r="D28" s="417"/>
      <c r="E28" s="417"/>
      <c r="F28" s="417"/>
      <c r="G28" s="389"/>
      <c r="H28" s="416"/>
      <c r="I28" s="417"/>
      <c r="J28" s="417"/>
      <c r="K28" s="417"/>
      <c r="L28" s="389"/>
      <c r="M28" s="394"/>
      <c r="N28" s="395"/>
      <c r="O28" s="395"/>
      <c r="P28" s="395"/>
      <c r="Q28" s="396"/>
      <c r="R28" s="394"/>
      <c r="S28" s="395"/>
      <c r="T28" s="395"/>
      <c r="U28" s="395"/>
      <c r="V28" s="396"/>
      <c r="W28" s="394"/>
      <c r="X28" s="395"/>
      <c r="Y28" s="395"/>
      <c r="Z28" s="395"/>
      <c r="AA28" s="396"/>
      <c r="AB28" s="394"/>
      <c r="AC28" s="395"/>
      <c r="AD28" s="395"/>
      <c r="AE28" s="395"/>
      <c r="AF28" s="396"/>
      <c r="AG28" s="394"/>
      <c r="AH28" s="395"/>
      <c r="AI28" s="395"/>
      <c r="AJ28" s="395"/>
      <c r="AK28" s="396"/>
    </row>
    <row r="29" spans="1:37" ht="15.75">
      <c r="A29" s="133"/>
      <c r="B29" s="106" t="s">
        <v>52</v>
      </c>
      <c r="C29" s="140"/>
      <c r="D29" s="18"/>
      <c r="E29" s="18"/>
      <c r="F29" s="18"/>
      <c r="G29" s="83"/>
      <c r="H29" s="140"/>
      <c r="I29" s="18"/>
      <c r="J29" s="18"/>
      <c r="K29" s="18"/>
      <c r="L29" s="83"/>
      <c r="M29" s="312"/>
      <c r="N29" s="313"/>
      <c r="O29" s="313"/>
      <c r="P29" s="313"/>
      <c r="Q29" s="314"/>
      <c r="R29" s="312"/>
      <c r="S29" s="313"/>
      <c r="T29" s="313"/>
      <c r="U29" s="313"/>
      <c r="V29" s="314"/>
      <c r="W29" s="312"/>
      <c r="X29" s="313"/>
      <c r="Y29" s="313"/>
      <c r="Z29" s="313"/>
      <c r="AA29" s="314"/>
      <c r="AB29" s="312"/>
      <c r="AC29" s="313"/>
      <c r="AD29" s="313"/>
      <c r="AE29" s="313"/>
      <c r="AF29" s="314"/>
      <c r="AG29" s="312"/>
      <c r="AH29" s="313"/>
      <c r="AI29" s="313"/>
      <c r="AJ29" s="313"/>
      <c r="AK29" s="314"/>
    </row>
    <row r="30" spans="1:37" ht="15.75">
      <c r="A30" s="133" t="s">
        <v>53</v>
      </c>
      <c r="B30" s="104" t="s">
        <v>54</v>
      </c>
      <c r="C30" s="140"/>
      <c r="D30" s="18"/>
      <c r="E30" s="18"/>
      <c r="F30" s="18"/>
      <c r="G30" s="83"/>
      <c r="H30" s="140"/>
      <c r="I30" s="18"/>
      <c r="J30" s="18"/>
      <c r="K30" s="18"/>
      <c r="L30" s="83"/>
      <c r="M30" s="312"/>
      <c r="N30" s="313"/>
      <c r="O30" s="313"/>
      <c r="P30" s="313"/>
      <c r="Q30" s="314"/>
      <c r="R30" s="312"/>
      <c r="S30" s="313"/>
      <c r="T30" s="313"/>
      <c r="U30" s="313"/>
      <c r="V30" s="314"/>
      <c r="W30" s="312"/>
      <c r="X30" s="313"/>
      <c r="Y30" s="313"/>
      <c r="Z30" s="313"/>
      <c r="AA30" s="314"/>
      <c r="AB30" s="312"/>
      <c r="AC30" s="313"/>
      <c r="AD30" s="313"/>
      <c r="AE30" s="313"/>
      <c r="AF30" s="314"/>
      <c r="AG30" s="312"/>
      <c r="AH30" s="313"/>
      <c r="AI30" s="313"/>
      <c r="AJ30" s="313"/>
      <c r="AK30" s="314"/>
    </row>
    <row r="31" spans="1:37" ht="16.5" thickBot="1">
      <c r="A31" s="109" t="s">
        <v>55</v>
      </c>
      <c r="B31" s="126" t="s">
        <v>56</v>
      </c>
      <c r="C31" s="141"/>
      <c r="D31" s="142"/>
      <c r="E31" s="142"/>
      <c r="F31" s="142"/>
      <c r="G31" s="143"/>
      <c r="H31" s="141"/>
      <c r="I31" s="142"/>
      <c r="J31" s="142"/>
      <c r="K31" s="142"/>
      <c r="L31" s="143"/>
      <c r="M31" s="315"/>
      <c r="N31" s="316"/>
      <c r="O31" s="316"/>
      <c r="P31" s="316"/>
      <c r="Q31" s="317"/>
      <c r="R31" s="315"/>
      <c r="S31" s="316"/>
      <c r="T31" s="316"/>
      <c r="U31" s="316"/>
      <c r="V31" s="317"/>
      <c r="W31" s="315"/>
      <c r="X31" s="316"/>
      <c r="Y31" s="316"/>
      <c r="Z31" s="316"/>
      <c r="AA31" s="317"/>
      <c r="AB31" s="315"/>
      <c r="AC31" s="316"/>
      <c r="AD31" s="316"/>
      <c r="AE31" s="316"/>
      <c r="AF31" s="317"/>
      <c r="AG31" s="315"/>
      <c r="AH31" s="316"/>
      <c r="AI31" s="316"/>
      <c r="AJ31" s="316"/>
      <c r="AK31" s="317"/>
    </row>
    <row r="32" spans="1:7" ht="12" customHeight="1">
      <c r="A32" s="33"/>
      <c r="B32" s="33"/>
      <c r="C32" s="33"/>
      <c r="D32" s="33"/>
      <c r="E32" s="33"/>
      <c r="F32" s="34"/>
      <c r="G32" s="33"/>
    </row>
    <row r="33" spans="1:12" ht="15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5" ht="15.75">
      <c r="A34" s="21"/>
      <c r="B34" s="21"/>
      <c r="C34" s="21"/>
      <c r="D34" s="21"/>
      <c r="E34" s="21"/>
    </row>
    <row r="36" spans="2:13" ht="15.75">
      <c r="B36" s="76" t="str">
        <f>'П1.4'!B35</f>
        <v>Главный энергетик</v>
      </c>
      <c r="C36" s="33"/>
      <c r="D36" s="33"/>
      <c r="E36" s="33"/>
      <c r="F36" s="33"/>
      <c r="G36" s="33"/>
      <c r="H36" s="33"/>
      <c r="I36" s="33"/>
      <c r="J36" s="33"/>
      <c r="K36" s="33" t="str">
        <f>'П1.2.2'!D31</f>
        <v>Е.Н.Захаров</v>
      </c>
      <c r="M36" s="33" t="s">
        <v>374</v>
      </c>
    </row>
    <row r="40" ht="12.75">
      <c r="B40" s="75"/>
    </row>
  </sheetData>
  <mergeCells count="187">
    <mergeCell ref="AK24:AK25"/>
    <mergeCell ref="AG27:AG28"/>
    <mergeCell ref="AH27:AH28"/>
    <mergeCell ref="AI27:AI28"/>
    <mergeCell ref="AJ27:AJ28"/>
    <mergeCell ref="AK27:AK28"/>
    <mergeCell ref="AG24:AG25"/>
    <mergeCell ref="AH24:AH25"/>
    <mergeCell ref="AI24:AI25"/>
    <mergeCell ref="AJ24:AJ25"/>
    <mergeCell ref="AK17:AK18"/>
    <mergeCell ref="AG21:AG22"/>
    <mergeCell ref="AH21:AH22"/>
    <mergeCell ref="AI21:AI22"/>
    <mergeCell ref="AJ21:AJ22"/>
    <mergeCell ref="AK21:AK22"/>
    <mergeCell ref="AG17:AG18"/>
    <mergeCell ref="AH17:AH18"/>
    <mergeCell ref="AI17:AI18"/>
    <mergeCell ref="AJ17:AJ18"/>
    <mergeCell ref="AG5:AK5"/>
    <mergeCell ref="AG15:AG16"/>
    <mergeCell ref="AH15:AH16"/>
    <mergeCell ref="AI15:AI16"/>
    <mergeCell ref="AJ15:AJ16"/>
    <mergeCell ref="AK15:AK16"/>
    <mergeCell ref="AF24:AF25"/>
    <mergeCell ref="AB27:AB28"/>
    <mergeCell ref="AC27:AC28"/>
    <mergeCell ref="AD27:AD28"/>
    <mergeCell ref="AE27:AE28"/>
    <mergeCell ref="AF27:AF28"/>
    <mergeCell ref="AB24:AB25"/>
    <mergeCell ref="AC24:AC25"/>
    <mergeCell ref="AD24:AD25"/>
    <mergeCell ref="AE24:AE25"/>
    <mergeCell ref="AF17:AF18"/>
    <mergeCell ref="AB21:AB22"/>
    <mergeCell ref="AC21:AC22"/>
    <mergeCell ref="AD21:AD22"/>
    <mergeCell ref="AE21:AE22"/>
    <mergeCell ref="AF21:AF22"/>
    <mergeCell ref="AB17:AB18"/>
    <mergeCell ref="AC17:AC18"/>
    <mergeCell ref="AD17:AD18"/>
    <mergeCell ref="AE17:AE18"/>
    <mergeCell ref="AB5:AF5"/>
    <mergeCell ref="AB15:AB16"/>
    <mergeCell ref="AC15:AC16"/>
    <mergeCell ref="AD15:AD16"/>
    <mergeCell ref="AE15:AE16"/>
    <mergeCell ref="AF15:AF16"/>
    <mergeCell ref="AA24:AA25"/>
    <mergeCell ref="W27:W28"/>
    <mergeCell ref="X27:X28"/>
    <mergeCell ref="Y27:Y28"/>
    <mergeCell ref="Z27:Z28"/>
    <mergeCell ref="AA27:AA28"/>
    <mergeCell ref="W24:W25"/>
    <mergeCell ref="X24:X25"/>
    <mergeCell ref="Y24:Y25"/>
    <mergeCell ref="Z24:Z25"/>
    <mergeCell ref="AA17:AA18"/>
    <mergeCell ref="W21:W22"/>
    <mergeCell ref="X21:X22"/>
    <mergeCell ref="Y21:Y22"/>
    <mergeCell ref="Z21:Z22"/>
    <mergeCell ref="AA21:AA22"/>
    <mergeCell ref="W17:W18"/>
    <mergeCell ref="X17:X18"/>
    <mergeCell ref="Y17:Y18"/>
    <mergeCell ref="Z17:Z18"/>
    <mergeCell ref="W5:AA5"/>
    <mergeCell ref="W15:W16"/>
    <mergeCell ref="X15:X16"/>
    <mergeCell ref="Y15:Y16"/>
    <mergeCell ref="Z15:Z16"/>
    <mergeCell ref="AA15:AA16"/>
    <mergeCell ref="V24:V25"/>
    <mergeCell ref="R27:R28"/>
    <mergeCell ref="S27:S28"/>
    <mergeCell ref="T27:T28"/>
    <mergeCell ref="U27:U28"/>
    <mergeCell ref="V27:V28"/>
    <mergeCell ref="R24:R25"/>
    <mergeCell ref="S24:S25"/>
    <mergeCell ref="T24:T25"/>
    <mergeCell ref="U24:U25"/>
    <mergeCell ref="V21:V22"/>
    <mergeCell ref="R17:R18"/>
    <mergeCell ref="S17:S18"/>
    <mergeCell ref="T17:T18"/>
    <mergeCell ref="U17:U18"/>
    <mergeCell ref="R21:R22"/>
    <mergeCell ref="S21:S22"/>
    <mergeCell ref="T21:T22"/>
    <mergeCell ref="U21:U22"/>
    <mergeCell ref="J27:J28"/>
    <mergeCell ref="K27:K28"/>
    <mergeCell ref="L27:L28"/>
    <mergeCell ref="R5:V5"/>
    <mergeCell ref="R15:R16"/>
    <mergeCell ref="S15:S16"/>
    <mergeCell ref="T15:T16"/>
    <mergeCell ref="U15:U16"/>
    <mergeCell ref="V15:V16"/>
    <mergeCell ref="V17:V18"/>
    <mergeCell ref="F27:F28"/>
    <mergeCell ref="G27:G28"/>
    <mergeCell ref="H27:H28"/>
    <mergeCell ref="I27:I28"/>
    <mergeCell ref="A27:A28"/>
    <mergeCell ref="C27:C28"/>
    <mergeCell ref="D27:D28"/>
    <mergeCell ref="E27:E28"/>
    <mergeCell ref="I24:I25"/>
    <mergeCell ref="J24:J25"/>
    <mergeCell ref="K24:K25"/>
    <mergeCell ref="L24:L25"/>
    <mergeCell ref="J21:J22"/>
    <mergeCell ref="K21:K22"/>
    <mergeCell ref="L21:L22"/>
    <mergeCell ref="A24:A25"/>
    <mergeCell ref="C24:C25"/>
    <mergeCell ref="D24:D25"/>
    <mergeCell ref="E24:E25"/>
    <mergeCell ref="F24:F25"/>
    <mergeCell ref="G24:G25"/>
    <mergeCell ref="H24:H25"/>
    <mergeCell ref="F21:F22"/>
    <mergeCell ref="G21:G22"/>
    <mergeCell ref="H21:H22"/>
    <mergeCell ref="I21:I22"/>
    <mergeCell ref="A21:A22"/>
    <mergeCell ref="C21:C22"/>
    <mergeCell ref="D21:D22"/>
    <mergeCell ref="E21:E22"/>
    <mergeCell ref="I17:I18"/>
    <mergeCell ref="J17:J18"/>
    <mergeCell ref="K17:K18"/>
    <mergeCell ref="L17:L18"/>
    <mergeCell ref="J15:J16"/>
    <mergeCell ref="K15:K16"/>
    <mergeCell ref="L15:L16"/>
    <mergeCell ref="A17:A18"/>
    <mergeCell ref="C17:C18"/>
    <mergeCell ref="D17:D18"/>
    <mergeCell ref="E17:E18"/>
    <mergeCell ref="F17:F18"/>
    <mergeCell ref="G17:G18"/>
    <mergeCell ref="H17:H18"/>
    <mergeCell ref="C5:G5"/>
    <mergeCell ref="H5:L5"/>
    <mergeCell ref="A15:A16"/>
    <mergeCell ref="C15:C16"/>
    <mergeCell ref="D15:D16"/>
    <mergeCell ref="E15:E16"/>
    <mergeCell ref="F15:F16"/>
    <mergeCell ref="G15:G16"/>
    <mergeCell ref="H15:H16"/>
    <mergeCell ref="I15:I16"/>
    <mergeCell ref="M5:Q5"/>
    <mergeCell ref="M15:M16"/>
    <mergeCell ref="N15:N16"/>
    <mergeCell ref="O15:O16"/>
    <mergeCell ref="P15:P16"/>
    <mergeCell ref="Q15:Q16"/>
    <mergeCell ref="Q17:Q18"/>
    <mergeCell ref="M21:M22"/>
    <mergeCell ref="N21:N22"/>
    <mergeCell ref="O21:O22"/>
    <mergeCell ref="P21:P22"/>
    <mergeCell ref="Q21:Q22"/>
    <mergeCell ref="M17:M18"/>
    <mergeCell ref="N17:N18"/>
    <mergeCell ref="O17:O18"/>
    <mergeCell ref="P17:P18"/>
    <mergeCell ref="Q24:Q25"/>
    <mergeCell ref="M27:M28"/>
    <mergeCell ref="N27:N28"/>
    <mergeCell ref="O27:O28"/>
    <mergeCell ref="P27:P28"/>
    <mergeCell ref="Q27:Q28"/>
    <mergeCell ref="M24:M25"/>
    <mergeCell ref="N24:N25"/>
    <mergeCell ref="O24:O25"/>
    <mergeCell ref="P24:P25"/>
  </mergeCells>
  <printOptions/>
  <pageMargins left="0.984251968503937" right="0.2755905511811024" top="0.2362204724409449" bottom="0.6692913385826772" header="0.2755905511811024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50"/>
  <sheetViews>
    <sheetView view="pageBreakPreview" zoomScale="75" zoomScaleNormal="70" zoomScaleSheetLayoutView="75" workbookViewId="0" topLeftCell="A1">
      <selection activeCell="A2" sqref="A2:E2"/>
    </sheetView>
  </sheetViews>
  <sheetFormatPr defaultColWidth="9.00390625" defaultRowHeight="12.75"/>
  <cols>
    <col min="1" max="1" width="6.375" style="1" customWidth="1"/>
    <col min="2" max="2" width="49.375" style="1" customWidth="1"/>
    <col min="3" max="3" width="15.75390625" style="1" hidden="1" customWidth="1"/>
    <col min="4" max="4" width="23.75390625" style="39" customWidth="1"/>
    <col min="5" max="5" width="23.75390625" style="39" hidden="1" customWidth="1"/>
    <col min="6" max="6" width="23.75390625" style="1" hidden="1" customWidth="1"/>
    <col min="7" max="9" width="15.75390625" style="1" hidden="1" customWidth="1"/>
    <col min="10" max="16384" width="1.37890625" style="1" customWidth="1"/>
  </cols>
  <sheetData>
    <row r="1" spans="1:9" ht="15.75">
      <c r="A1" s="20"/>
      <c r="B1" s="20"/>
      <c r="C1" s="20"/>
      <c r="D1" s="88" t="s">
        <v>3</v>
      </c>
      <c r="F1" s="88" t="s">
        <v>3</v>
      </c>
      <c r="I1" s="88" t="s">
        <v>3</v>
      </c>
    </row>
    <row r="2" spans="1:5" ht="20.25" customHeight="1">
      <c r="A2" s="456" t="s">
        <v>342</v>
      </c>
      <c r="B2" s="456"/>
      <c r="C2" s="456"/>
      <c r="D2" s="456"/>
      <c r="E2" s="456"/>
    </row>
    <row r="3" spans="2:5" s="22" customFormat="1" ht="18.75" customHeight="1">
      <c r="B3" s="455"/>
      <c r="C3" s="455"/>
      <c r="D3" s="455"/>
      <c r="E3" s="455"/>
    </row>
    <row r="4" spans="1:9" ht="13.5" thickBot="1">
      <c r="A4" s="20"/>
      <c r="B4" s="20"/>
      <c r="C4" s="20"/>
      <c r="D4" s="370" t="s">
        <v>4</v>
      </c>
      <c r="F4" s="370" t="s">
        <v>4</v>
      </c>
      <c r="I4" s="39" t="s">
        <v>4</v>
      </c>
    </row>
    <row r="5" spans="1:9" ht="15.75">
      <c r="A5" s="153" t="s">
        <v>399</v>
      </c>
      <c r="B5" s="153" t="s">
        <v>400</v>
      </c>
      <c r="C5" s="137" t="s">
        <v>402</v>
      </c>
      <c r="D5" s="137" t="s">
        <v>402</v>
      </c>
      <c r="E5" s="158" t="s">
        <v>403</v>
      </c>
      <c r="F5" s="158" t="s">
        <v>403</v>
      </c>
      <c r="G5" s="158" t="s">
        <v>403</v>
      </c>
      <c r="H5" s="158" t="s">
        <v>403</v>
      </c>
      <c r="I5" s="158" t="s">
        <v>403</v>
      </c>
    </row>
    <row r="6" spans="1:9" ht="32.25" thickBot="1">
      <c r="A6" s="154" t="s">
        <v>404</v>
      </c>
      <c r="B6" s="154"/>
      <c r="C6" s="362" t="s">
        <v>366</v>
      </c>
      <c r="D6" s="362" t="s">
        <v>367</v>
      </c>
      <c r="E6" s="362" t="s">
        <v>369</v>
      </c>
      <c r="F6" s="362" t="s">
        <v>386</v>
      </c>
      <c r="G6" s="362" t="s">
        <v>387</v>
      </c>
      <c r="H6" s="362" t="s">
        <v>388</v>
      </c>
      <c r="I6" s="362" t="s">
        <v>389</v>
      </c>
    </row>
    <row r="7" spans="1:9" ht="15.75">
      <c r="A7" s="103">
        <v>1</v>
      </c>
      <c r="B7" s="103">
        <v>2</v>
      </c>
      <c r="C7" s="103">
        <v>4</v>
      </c>
      <c r="D7" s="125">
        <v>4</v>
      </c>
      <c r="E7" s="125">
        <v>4</v>
      </c>
      <c r="F7" s="125">
        <v>4</v>
      </c>
      <c r="G7" s="125">
        <v>4</v>
      </c>
      <c r="H7" s="125">
        <v>4</v>
      </c>
      <c r="I7" s="125">
        <v>4</v>
      </c>
    </row>
    <row r="8" spans="1:9" ht="15.75">
      <c r="A8" s="108" t="s">
        <v>406</v>
      </c>
      <c r="B8" s="104" t="s">
        <v>5</v>
      </c>
      <c r="C8" s="129">
        <v>324.872769</v>
      </c>
      <c r="D8" s="129">
        <v>344.055252</v>
      </c>
      <c r="E8" s="129">
        <f aca="true" t="shared" si="0" ref="E8:I9">D8</f>
        <v>344.055252</v>
      </c>
      <c r="F8" s="129">
        <f t="shared" si="0"/>
        <v>344.055252</v>
      </c>
      <c r="G8" s="129">
        <f t="shared" si="0"/>
        <v>344.055252</v>
      </c>
      <c r="H8" s="129">
        <f t="shared" si="0"/>
        <v>344.055252</v>
      </c>
      <c r="I8" s="129">
        <f t="shared" si="0"/>
        <v>344.055252</v>
      </c>
    </row>
    <row r="9" spans="1:9" ht="15.75">
      <c r="A9" s="108" t="s">
        <v>420</v>
      </c>
      <c r="B9" s="104" t="s">
        <v>6</v>
      </c>
      <c r="C9" s="127">
        <f>C8</f>
        <v>324.872769</v>
      </c>
      <c r="D9" s="129">
        <f>D8</f>
        <v>344.055252</v>
      </c>
      <c r="E9" s="129">
        <f t="shared" si="0"/>
        <v>344.055252</v>
      </c>
      <c r="F9" s="129">
        <f t="shared" si="0"/>
        <v>344.055252</v>
      </c>
      <c r="G9" s="129">
        <f t="shared" si="0"/>
        <v>344.055252</v>
      </c>
      <c r="H9" s="129">
        <f t="shared" si="0"/>
        <v>344.055252</v>
      </c>
      <c r="I9" s="129">
        <f t="shared" si="0"/>
        <v>344.055252</v>
      </c>
    </row>
    <row r="10" spans="1:9" ht="15.75">
      <c r="A10" s="108" t="s">
        <v>7</v>
      </c>
      <c r="B10" s="104" t="s">
        <v>415</v>
      </c>
      <c r="C10" s="127"/>
      <c r="D10" s="129"/>
      <c r="E10" s="129"/>
      <c r="F10" s="363"/>
      <c r="G10" s="363"/>
      <c r="H10" s="363"/>
      <c r="I10" s="363"/>
    </row>
    <row r="11" spans="1:9" ht="15.75">
      <c r="A11" s="108" t="s">
        <v>8</v>
      </c>
      <c r="B11" s="104" t="s">
        <v>413</v>
      </c>
      <c r="C11" s="127"/>
      <c r="D11" s="129"/>
      <c r="E11" s="129"/>
      <c r="F11" s="363"/>
      <c r="G11" s="363"/>
      <c r="H11" s="363"/>
      <c r="I11" s="363"/>
    </row>
    <row r="12" spans="1:9" ht="15.75">
      <c r="A12" s="108" t="s">
        <v>9</v>
      </c>
      <c r="B12" s="105" t="s">
        <v>10</v>
      </c>
      <c r="C12" s="127">
        <f aca="true" t="shared" si="1" ref="C12:I12">C8</f>
        <v>324.872769</v>
      </c>
      <c r="D12" s="129">
        <f t="shared" si="1"/>
        <v>344.055252</v>
      </c>
      <c r="E12" s="129">
        <f t="shared" si="1"/>
        <v>344.055252</v>
      </c>
      <c r="F12" s="129">
        <f t="shared" si="1"/>
        <v>344.055252</v>
      </c>
      <c r="G12" s="129">
        <f t="shared" si="1"/>
        <v>344.055252</v>
      </c>
      <c r="H12" s="129">
        <f t="shared" si="1"/>
        <v>344.055252</v>
      </c>
      <c r="I12" s="129">
        <f t="shared" si="1"/>
        <v>344.055252</v>
      </c>
    </row>
    <row r="13" spans="1:9" ht="15.75">
      <c r="A13" s="108"/>
      <c r="B13" s="106" t="s">
        <v>11</v>
      </c>
      <c r="C13" s="127"/>
      <c r="D13" s="129"/>
      <c r="E13" s="129"/>
      <c r="F13" s="363"/>
      <c r="G13" s="363"/>
      <c r="H13" s="363"/>
      <c r="I13" s="363"/>
    </row>
    <row r="14" spans="1:9" ht="15.75">
      <c r="A14" s="108" t="s">
        <v>422</v>
      </c>
      <c r="B14" s="104" t="s">
        <v>12</v>
      </c>
      <c r="C14" s="129">
        <f aca="true" t="shared" si="2" ref="C14:I14">C8*2.5%</f>
        <v>8.121819225000001</v>
      </c>
      <c r="D14" s="129">
        <f t="shared" si="2"/>
        <v>8.6013813</v>
      </c>
      <c r="E14" s="129">
        <f t="shared" si="2"/>
        <v>8.6013813</v>
      </c>
      <c r="F14" s="129">
        <f t="shared" si="2"/>
        <v>8.6013813</v>
      </c>
      <c r="G14" s="129">
        <f t="shared" si="2"/>
        <v>8.6013813</v>
      </c>
      <c r="H14" s="129">
        <f t="shared" si="2"/>
        <v>8.6013813</v>
      </c>
      <c r="I14" s="129">
        <f t="shared" si="2"/>
        <v>8.6013813</v>
      </c>
    </row>
    <row r="15" spans="1:9" ht="15.75">
      <c r="A15" s="108"/>
      <c r="B15" s="104" t="s">
        <v>13</v>
      </c>
      <c r="C15" s="237">
        <v>2.5</v>
      </c>
      <c r="D15" s="130">
        <v>2.5</v>
      </c>
      <c r="E15" s="130">
        <v>2.5</v>
      </c>
      <c r="F15" s="130">
        <v>3.5</v>
      </c>
      <c r="G15" s="130">
        <v>4.5</v>
      </c>
      <c r="H15" s="130">
        <v>5.5</v>
      </c>
      <c r="I15" s="130">
        <v>6.5</v>
      </c>
    </row>
    <row r="16" spans="1:9" ht="15.75">
      <c r="A16" s="108" t="s">
        <v>425</v>
      </c>
      <c r="B16" s="105" t="s">
        <v>14</v>
      </c>
      <c r="C16" s="127">
        <v>257.055513</v>
      </c>
      <c r="D16" s="129">
        <v>258.2317</v>
      </c>
      <c r="E16" s="129">
        <f>D16</f>
        <v>258.2317</v>
      </c>
      <c r="F16" s="129">
        <f>E16</f>
        <v>258.2317</v>
      </c>
      <c r="G16" s="129">
        <f>F16</f>
        <v>258.2317</v>
      </c>
      <c r="H16" s="129">
        <f>G16</f>
        <v>258.2317</v>
      </c>
      <c r="I16" s="129">
        <f>H16</f>
        <v>258.2317</v>
      </c>
    </row>
    <row r="17" spans="1:9" ht="15.75">
      <c r="A17" s="108"/>
      <c r="B17" s="106" t="s">
        <v>15</v>
      </c>
      <c r="C17" s="127"/>
      <c r="D17" s="129"/>
      <c r="E17" s="129"/>
      <c r="F17" s="363"/>
      <c r="G17" s="363"/>
      <c r="H17" s="363"/>
      <c r="I17" s="363"/>
    </row>
    <row r="18" spans="1:9" ht="15.75">
      <c r="A18" s="108"/>
      <c r="B18" s="105" t="s">
        <v>16</v>
      </c>
      <c r="C18" s="127"/>
      <c r="D18" s="129"/>
      <c r="E18" s="129"/>
      <c r="F18" s="363"/>
      <c r="G18" s="363"/>
      <c r="H18" s="363"/>
      <c r="I18" s="363"/>
    </row>
    <row r="19" spans="1:9" ht="15.75">
      <c r="A19" s="108"/>
      <c r="B19" s="106" t="s">
        <v>17</v>
      </c>
      <c r="C19" s="127"/>
      <c r="D19" s="129"/>
      <c r="E19" s="129"/>
      <c r="F19" s="363"/>
      <c r="G19" s="363"/>
      <c r="H19" s="363"/>
      <c r="I19" s="363"/>
    </row>
    <row r="20" spans="1:9" ht="15.75">
      <c r="A20" s="108"/>
      <c r="B20" s="104" t="s">
        <v>18</v>
      </c>
      <c r="C20" s="127"/>
      <c r="D20" s="129"/>
      <c r="E20" s="129"/>
      <c r="F20" s="363"/>
      <c r="G20" s="363"/>
      <c r="H20" s="363"/>
      <c r="I20" s="363"/>
    </row>
    <row r="21" spans="1:9" ht="15.75">
      <c r="A21" s="108"/>
      <c r="B21" s="104" t="s">
        <v>19</v>
      </c>
      <c r="C21" s="127"/>
      <c r="D21" s="129"/>
      <c r="E21" s="129"/>
      <c r="F21" s="363"/>
      <c r="G21" s="363"/>
      <c r="H21" s="363"/>
      <c r="I21" s="363"/>
    </row>
    <row r="22" spans="1:9" ht="15.75">
      <c r="A22" s="108" t="s">
        <v>20</v>
      </c>
      <c r="B22" s="104" t="s">
        <v>21</v>
      </c>
      <c r="C22" s="129">
        <v>67.817256</v>
      </c>
      <c r="D22" s="129">
        <v>85.823552</v>
      </c>
      <c r="E22" s="129">
        <f>D22</f>
        <v>85.823552</v>
      </c>
      <c r="F22" s="129">
        <f>E22</f>
        <v>85.823552</v>
      </c>
      <c r="G22" s="129">
        <f>F22</f>
        <v>85.823552</v>
      </c>
      <c r="H22" s="129">
        <f>G22</f>
        <v>85.823552</v>
      </c>
      <c r="I22" s="129">
        <f>H22</f>
        <v>85.823552</v>
      </c>
    </row>
    <row r="23" spans="1:9" ht="15.75">
      <c r="A23" s="108"/>
      <c r="B23" s="104" t="s">
        <v>16</v>
      </c>
      <c r="C23" s="127"/>
      <c r="D23" s="129"/>
      <c r="E23" s="129"/>
      <c r="F23" s="363"/>
      <c r="G23" s="363"/>
      <c r="H23" s="363"/>
      <c r="I23" s="363"/>
    </row>
    <row r="24" spans="1:9" ht="15.75">
      <c r="A24" s="108" t="s">
        <v>22</v>
      </c>
      <c r="B24" s="104" t="s">
        <v>23</v>
      </c>
      <c r="C24" s="127"/>
      <c r="D24" s="129"/>
      <c r="E24" s="129"/>
      <c r="F24" s="363"/>
      <c r="G24" s="363"/>
      <c r="H24" s="363"/>
      <c r="I24" s="363"/>
    </row>
    <row r="25" spans="1:9" ht="31.5">
      <c r="A25" s="272" t="s">
        <v>450</v>
      </c>
      <c r="B25" s="273" t="s">
        <v>461</v>
      </c>
      <c r="C25" s="127">
        <v>39.344311</v>
      </c>
      <c r="D25" s="129">
        <v>41.343606</v>
      </c>
      <c r="E25" s="129">
        <v>39.89105</v>
      </c>
      <c r="F25" s="129">
        <v>39.89105</v>
      </c>
      <c r="G25" s="129">
        <v>39.89105</v>
      </c>
      <c r="H25" s="129">
        <v>39.89105</v>
      </c>
      <c r="I25" s="129">
        <v>39.89105</v>
      </c>
    </row>
    <row r="26" spans="1:9" ht="31.5">
      <c r="A26" s="272" t="s">
        <v>451</v>
      </c>
      <c r="B26" s="273" t="s">
        <v>462</v>
      </c>
      <c r="C26" s="280">
        <v>28.472945</v>
      </c>
      <c r="D26" s="280">
        <v>44.479946</v>
      </c>
      <c r="E26" s="280">
        <f>D26</f>
        <v>44.479946</v>
      </c>
      <c r="F26" s="280">
        <f>E26</f>
        <v>44.479946</v>
      </c>
      <c r="G26" s="280">
        <f>F26</f>
        <v>44.479946</v>
      </c>
      <c r="H26" s="280">
        <f>G26</f>
        <v>44.479946</v>
      </c>
      <c r="I26" s="280">
        <f>H26</f>
        <v>44.479946</v>
      </c>
    </row>
    <row r="27" spans="1:9" ht="16.5" thickBot="1">
      <c r="A27" s="109" t="s">
        <v>25</v>
      </c>
      <c r="B27" s="126" t="s">
        <v>26</v>
      </c>
      <c r="C27" s="128"/>
      <c r="D27" s="131"/>
      <c r="E27" s="131"/>
      <c r="F27" s="364"/>
      <c r="G27" s="364"/>
      <c r="H27" s="364"/>
      <c r="I27" s="364"/>
    </row>
    <row r="28" spans="1:4" ht="14.25" customHeight="1">
      <c r="A28" s="2"/>
      <c r="B28" s="2"/>
      <c r="C28" s="2"/>
      <c r="D28" s="37"/>
    </row>
    <row r="29" spans="1:13" ht="15.75">
      <c r="A29" s="73"/>
      <c r="B29" s="73"/>
      <c r="C29" s="73"/>
      <c r="D29" s="89"/>
      <c r="E29" s="89"/>
      <c r="F29" s="73"/>
      <c r="G29" s="21"/>
      <c r="H29" s="21"/>
      <c r="I29" s="21"/>
      <c r="J29" s="21"/>
      <c r="K29" s="21"/>
      <c r="L29" s="21"/>
      <c r="M29" s="21"/>
    </row>
    <row r="30" spans="1:4" ht="12.75">
      <c r="A30" s="20"/>
      <c r="B30" s="20"/>
      <c r="C30" s="20"/>
      <c r="D30" s="87"/>
    </row>
    <row r="31" spans="1:5" s="33" customFormat="1" ht="15.75">
      <c r="A31" s="2"/>
      <c r="B31" s="73" t="str">
        <f>'П 1.4'!B36</f>
        <v>Главный энергетик</v>
      </c>
      <c r="D31" s="73" t="s">
        <v>373</v>
      </c>
      <c r="E31" s="21" t="s">
        <v>472</v>
      </c>
    </row>
    <row r="32" spans="2:5" s="33" customFormat="1" ht="15.75">
      <c r="B32" s="2"/>
      <c r="C32" s="2"/>
      <c r="D32" s="37"/>
      <c r="E32" s="38"/>
    </row>
    <row r="33" spans="1:5" s="33" customFormat="1" ht="15.75">
      <c r="A33" s="2"/>
      <c r="B33" s="2"/>
      <c r="C33" s="2"/>
      <c r="D33" s="37"/>
      <c r="E33" s="38"/>
    </row>
    <row r="34" spans="1:5" s="33" customFormat="1" ht="15.75">
      <c r="A34" s="2"/>
      <c r="B34" s="2"/>
      <c r="C34" s="2"/>
      <c r="D34" s="37"/>
      <c r="E34" s="38"/>
    </row>
    <row r="35" spans="1:5" s="33" customFormat="1" ht="15.75">
      <c r="A35" s="2"/>
      <c r="B35" s="73"/>
      <c r="C35" s="2"/>
      <c r="D35" s="37"/>
      <c r="E35" s="38"/>
    </row>
    <row r="36" spans="1:5" s="33" customFormat="1" ht="15.75">
      <c r="A36" s="2"/>
      <c r="B36" s="2"/>
      <c r="C36" s="2"/>
      <c r="D36" s="37"/>
      <c r="E36" s="38"/>
    </row>
    <row r="37" spans="1:5" s="33" customFormat="1" ht="15.75">
      <c r="A37" s="2"/>
      <c r="C37" s="2"/>
      <c r="D37" s="37"/>
      <c r="E37" s="38"/>
    </row>
    <row r="38" spans="1:4" ht="12.75">
      <c r="A38" s="20"/>
      <c r="B38" s="20"/>
      <c r="C38" s="20"/>
      <c r="D38" s="87"/>
    </row>
    <row r="39" spans="1:4" ht="12.75">
      <c r="A39" s="20"/>
      <c r="B39" s="20"/>
      <c r="C39" s="20"/>
      <c r="D39" s="87"/>
    </row>
    <row r="40" spans="1:4" ht="12.75">
      <c r="A40" s="20"/>
      <c r="B40" s="20"/>
      <c r="C40" s="20"/>
      <c r="D40" s="87"/>
    </row>
    <row r="41" spans="1:4" ht="12.75">
      <c r="A41" s="20"/>
      <c r="B41" s="20"/>
      <c r="C41" s="20"/>
      <c r="D41" s="87"/>
    </row>
    <row r="42" spans="1:4" ht="12.75">
      <c r="A42" s="20"/>
      <c r="B42" s="20"/>
      <c r="C42" s="20"/>
      <c r="D42" s="87"/>
    </row>
    <row r="43" spans="1:4" ht="12.75">
      <c r="A43" s="20"/>
      <c r="B43" s="20"/>
      <c r="C43" s="20"/>
      <c r="D43" s="87"/>
    </row>
    <row r="44" spans="1:4" ht="12.75">
      <c r="A44" s="20"/>
      <c r="B44" s="20"/>
      <c r="C44" s="20"/>
      <c r="D44" s="87"/>
    </row>
    <row r="45" spans="1:4" ht="12.75">
      <c r="A45" s="20"/>
      <c r="B45" s="20"/>
      <c r="C45" s="20"/>
      <c r="D45" s="87"/>
    </row>
    <row r="46" spans="1:4" ht="12.75">
      <c r="A46" s="20"/>
      <c r="B46" s="20"/>
      <c r="C46" s="20"/>
      <c r="D46" s="87"/>
    </row>
    <row r="47" spans="1:4" ht="12.75">
      <c r="A47" s="20"/>
      <c r="B47" s="20"/>
      <c r="C47" s="20"/>
      <c r="D47" s="87"/>
    </row>
    <row r="48" spans="1:4" ht="12.75">
      <c r="A48" s="20"/>
      <c r="B48" s="20"/>
      <c r="C48" s="20"/>
      <c r="D48" s="87"/>
    </row>
    <row r="49" spans="1:4" ht="12.75">
      <c r="A49" s="20"/>
      <c r="B49" s="20"/>
      <c r="C49" s="20"/>
      <c r="D49" s="87"/>
    </row>
    <row r="50" spans="1:4" ht="12.75">
      <c r="A50" s="20"/>
      <c r="B50" s="20"/>
      <c r="C50" s="20"/>
      <c r="D50" s="87"/>
    </row>
  </sheetData>
  <mergeCells count="2">
    <mergeCell ref="B3:E3"/>
    <mergeCell ref="A2:E2"/>
  </mergeCells>
  <printOptions/>
  <pageMargins left="0.984251968503937" right="0.31496062992125984" top="0.2755905511811024" bottom="0.7874015748031497" header="0.2755905511811024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C47"/>
  <sheetViews>
    <sheetView tabSelected="1" view="pageBreakPreview" zoomScaleSheetLayoutView="100" workbookViewId="0" topLeftCell="A1">
      <selection activeCell="A4" sqref="A4:F4"/>
    </sheetView>
  </sheetViews>
  <sheetFormatPr defaultColWidth="9.00390625" defaultRowHeight="12.75"/>
  <cols>
    <col min="1" max="1" width="6.625" style="1" customWidth="1"/>
    <col min="2" max="2" width="34.75390625" style="1" customWidth="1"/>
    <col min="3" max="3" width="12.00390625" style="1" bestFit="1" customWidth="1"/>
    <col min="4" max="4" width="15.75390625" style="1" hidden="1" customWidth="1"/>
    <col min="5" max="5" width="23.75390625" style="1" customWidth="1"/>
    <col min="6" max="7" width="23.75390625" style="1" hidden="1" customWidth="1"/>
    <col min="8" max="10" width="15.75390625" style="1" hidden="1" customWidth="1"/>
    <col min="11" max="11" width="5.25390625" style="1" customWidth="1"/>
    <col min="12" max="16384" width="1.37890625" style="1" customWidth="1"/>
  </cols>
  <sheetData>
    <row r="1" spans="1:10" ht="15.75">
      <c r="A1" s="2"/>
      <c r="B1" s="2"/>
      <c r="C1" s="2"/>
      <c r="D1" s="2"/>
      <c r="E1" s="3" t="s">
        <v>396</v>
      </c>
      <c r="G1" s="3" t="s">
        <v>396</v>
      </c>
      <c r="J1" s="3" t="s">
        <v>396</v>
      </c>
    </row>
    <row r="2" spans="1:6" ht="15.75">
      <c r="A2" s="2"/>
      <c r="B2" s="2"/>
      <c r="C2" s="2"/>
      <c r="D2" s="2"/>
      <c r="E2" s="2"/>
      <c r="F2" s="2"/>
    </row>
    <row r="3" spans="1:6" ht="15.75">
      <c r="A3" s="413" t="s">
        <v>341</v>
      </c>
      <c r="B3" s="413"/>
      <c r="C3" s="413"/>
      <c r="D3" s="413"/>
      <c r="E3" s="413"/>
      <c r="F3" s="413"/>
    </row>
    <row r="4" spans="1:6" ht="15.75">
      <c r="A4" s="413" t="s">
        <v>397</v>
      </c>
      <c r="B4" s="413"/>
      <c r="C4" s="413"/>
      <c r="D4" s="413"/>
      <c r="E4" s="413"/>
      <c r="F4" s="413"/>
    </row>
    <row r="5" spans="1:10" ht="16.5" thickBot="1">
      <c r="A5" s="2"/>
      <c r="B5" s="2"/>
      <c r="C5" s="2"/>
      <c r="D5" s="2"/>
      <c r="E5" s="3" t="s">
        <v>398</v>
      </c>
      <c r="G5" s="3" t="s">
        <v>398</v>
      </c>
      <c r="J5" s="2" t="s">
        <v>398</v>
      </c>
    </row>
    <row r="6" spans="1:10" ht="15.75">
      <c r="A6" s="153" t="s">
        <v>399</v>
      </c>
      <c r="B6" s="153" t="s">
        <v>400</v>
      </c>
      <c r="C6" s="153" t="s">
        <v>401</v>
      </c>
      <c r="D6" s="381" t="s">
        <v>402</v>
      </c>
      <c r="E6" s="137" t="s">
        <v>402</v>
      </c>
      <c r="F6" s="137" t="s">
        <v>403</v>
      </c>
      <c r="G6" s="149" t="s">
        <v>403</v>
      </c>
      <c r="H6" s="149" t="s">
        <v>403</v>
      </c>
      <c r="I6" s="149" t="s">
        <v>403</v>
      </c>
      <c r="J6" s="149" t="s">
        <v>403</v>
      </c>
    </row>
    <row r="7" spans="1:10" ht="19.5" customHeight="1" thickBot="1">
      <c r="A7" s="154" t="s">
        <v>404</v>
      </c>
      <c r="B7" s="154"/>
      <c r="C7" s="154" t="s">
        <v>405</v>
      </c>
      <c r="D7" s="382" t="s">
        <v>366</v>
      </c>
      <c r="E7" s="383" t="s">
        <v>367</v>
      </c>
      <c r="F7" s="369" t="s">
        <v>368</v>
      </c>
      <c r="G7" s="365" t="s">
        <v>390</v>
      </c>
      <c r="H7" s="365" t="s">
        <v>391</v>
      </c>
      <c r="I7" s="365" t="s">
        <v>392</v>
      </c>
      <c r="J7" s="365" t="s">
        <v>393</v>
      </c>
    </row>
    <row r="8" spans="1:10" ht="15.75">
      <c r="A8" s="103">
        <v>1</v>
      </c>
      <c r="B8" s="2">
        <v>2</v>
      </c>
      <c r="C8" s="103">
        <v>3</v>
      </c>
      <c r="D8" s="113">
        <v>4</v>
      </c>
      <c r="E8" s="103">
        <v>5</v>
      </c>
      <c r="F8" s="113">
        <v>6</v>
      </c>
      <c r="G8" s="103">
        <v>7</v>
      </c>
      <c r="H8" s="113">
        <v>8</v>
      </c>
      <c r="I8" s="103">
        <v>9</v>
      </c>
      <c r="J8" s="113">
        <v>10</v>
      </c>
    </row>
    <row r="9" spans="1:10" ht="15.75">
      <c r="A9" s="408" t="s">
        <v>406</v>
      </c>
      <c r="B9" s="117" t="s">
        <v>407</v>
      </c>
      <c r="C9" s="408" t="s">
        <v>408</v>
      </c>
      <c r="D9" s="457">
        <v>154.480865</v>
      </c>
      <c r="E9" s="459">
        <v>158.24893</v>
      </c>
      <c r="F9" s="458">
        <f>E9</f>
        <v>158.24893</v>
      </c>
      <c r="G9" s="458">
        <f>F9</f>
        <v>158.24893</v>
      </c>
      <c r="H9" s="458">
        <f>G9</f>
        <v>158.24893</v>
      </c>
      <c r="I9" s="458">
        <f>H9</f>
        <v>158.24893</v>
      </c>
      <c r="J9" s="458">
        <f>I9</f>
        <v>158.24893</v>
      </c>
    </row>
    <row r="10" spans="1:10" ht="15.75">
      <c r="A10" s="408"/>
      <c r="B10" s="118" t="s">
        <v>409</v>
      </c>
      <c r="C10" s="408"/>
      <c r="D10" s="457"/>
      <c r="E10" s="459"/>
      <c r="F10" s="458"/>
      <c r="G10" s="458"/>
      <c r="H10" s="458"/>
      <c r="I10" s="458"/>
      <c r="J10" s="458"/>
    </row>
    <row r="11" spans="1:10" ht="15.75">
      <c r="A11" s="108" t="s">
        <v>410</v>
      </c>
      <c r="B11" s="119" t="s">
        <v>411</v>
      </c>
      <c r="C11" s="108"/>
      <c r="D11" s="121"/>
      <c r="E11" s="123"/>
      <c r="F11" s="122"/>
      <c r="G11" s="366"/>
      <c r="H11" s="366"/>
      <c r="I11" s="366"/>
      <c r="J11" s="366"/>
    </row>
    <row r="12" spans="1:10" ht="15.75">
      <c r="A12" s="108" t="s">
        <v>412</v>
      </c>
      <c r="B12" s="119" t="s">
        <v>413</v>
      </c>
      <c r="C12" s="108"/>
      <c r="D12" s="121"/>
      <c r="E12" s="123"/>
      <c r="F12" s="122"/>
      <c r="G12" s="366"/>
      <c r="H12" s="366"/>
      <c r="I12" s="366"/>
      <c r="J12" s="366"/>
    </row>
    <row r="13" spans="1:10" ht="15.75">
      <c r="A13" s="108" t="s">
        <v>414</v>
      </c>
      <c r="B13" s="119" t="s">
        <v>415</v>
      </c>
      <c r="C13" s="108"/>
      <c r="D13" s="121"/>
      <c r="E13" s="123"/>
      <c r="F13" s="122"/>
      <c r="G13" s="366"/>
      <c r="H13" s="366"/>
      <c r="I13" s="366"/>
      <c r="J13" s="366"/>
    </row>
    <row r="14" spans="1:10" ht="15.75">
      <c r="A14" s="108" t="s">
        <v>416</v>
      </c>
      <c r="B14" s="119" t="s">
        <v>417</v>
      </c>
      <c r="C14" s="108"/>
      <c r="D14" s="121">
        <f aca="true" t="shared" si="0" ref="D14:J14">D9</f>
        <v>154.480865</v>
      </c>
      <c r="E14" s="123">
        <f t="shared" si="0"/>
        <v>158.24893</v>
      </c>
      <c r="F14" s="122">
        <f t="shared" si="0"/>
        <v>158.24893</v>
      </c>
      <c r="G14" s="122">
        <f t="shared" si="0"/>
        <v>158.24893</v>
      </c>
      <c r="H14" s="122">
        <f t="shared" si="0"/>
        <v>158.24893</v>
      </c>
      <c r="I14" s="122">
        <f t="shared" si="0"/>
        <v>158.24893</v>
      </c>
      <c r="J14" s="122">
        <f t="shared" si="0"/>
        <v>158.24893</v>
      </c>
    </row>
    <row r="15" spans="1:10" ht="15.75">
      <c r="A15" s="108" t="s">
        <v>418</v>
      </c>
      <c r="B15" s="119" t="s">
        <v>419</v>
      </c>
      <c r="C15" s="108"/>
      <c r="D15" s="121"/>
      <c r="E15" s="123"/>
      <c r="F15" s="122"/>
      <c r="G15" s="366"/>
      <c r="H15" s="366"/>
      <c r="I15" s="366"/>
      <c r="J15" s="366"/>
    </row>
    <row r="16" spans="1:10" ht="15.75">
      <c r="A16" s="108" t="s">
        <v>420</v>
      </c>
      <c r="B16" s="117" t="s">
        <v>421</v>
      </c>
      <c r="C16" s="108"/>
      <c r="D16" s="121">
        <f aca="true" t="shared" si="1" ref="D16:J16">D14*2.8%</f>
        <v>4.32546422</v>
      </c>
      <c r="E16" s="123">
        <f t="shared" si="1"/>
        <v>4.430970039999999</v>
      </c>
      <c r="F16" s="122">
        <f t="shared" si="1"/>
        <v>4.430970039999999</v>
      </c>
      <c r="G16" s="122">
        <f t="shared" si="1"/>
        <v>4.430970039999999</v>
      </c>
      <c r="H16" s="122">
        <f t="shared" si="1"/>
        <v>4.430970039999999</v>
      </c>
      <c r="I16" s="122">
        <f t="shared" si="1"/>
        <v>4.430970039999999</v>
      </c>
      <c r="J16" s="122">
        <f t="shared" si="1"/>
        <v>4.430970039999999</v>
      </c>
    </row>
    <row r="17" spans="1:10" ht="15.75">
      <c r="A17" s="408" t="s">
        <v>422</v>
      </c>
      <c r="B17" s="117" t="s">
        <v>423</v>
      </c>
      <c r="C17" s="408"/>
      <c r="D17" s="457">
        <f aca="true" t="shared" si="2" ref="D17:J17">D9-D19-D16</f>
        <v>135.04453578000002</v>
      </c>
      <c r="E17" s="459">
        <f t="shared" si="2"/>
        <v>130.59982996</v>
      </c>
      <c r="F17" s="460">
        <f t="shared" si="2"/>
        <v>130.59982996</v>
      </c>
      <c r="G17" s="460">
        <f>G9-G19-G16</f>
        <v>130.59982996</v>
      </c>
      <c r="H17" s="460">
        <f>H9-H19-H16</f>
        <v>130.59982996</v>
      </c>
      <c r="I17" s="460">
        <f>I9-I19-I16</f>
        <v>130.59982996</v>
      </c>
      <c r="J17" s="460">
        <f t="shared" si="2"/>
        <v>130.59982996</v>
      </c>
    </row>
    <row r="18" spans="1:10" ht="15.75">
      <c r="A18" s="408"/>
      <c r="B18" s="73" t="s">
        <v>424</v>
      </c>
      <c r="C18" s="408"/>
      <c r="D18" s="457"/>
      <c r="E18" s="459"/>
      <c r="F18" s="460"/>
      <c r="G18" s="460"/>
      <c r="H18" s="460"/>
      <c r="I18" s="460"/>
      <c r="J18" s="460"/>
    </row>
    <row r="19" spans="1:10" ht="15.75">
      <c r="A19" s="408" t="s">
        <v>425</v>
      </c>
      <c r="B19" s="117" t="s">
        <v>426</v>
      </c>
      <c r="C19" s="408"/>
      <c r="D19" s="457">
        <v>15.110865</v>
      </c>
      <c r="E19" s="459">
        <v>23.21813</v>
      </c>
      <c r="F19" s="460">
        <f>E19</f>
        <v>23.21813</v>
      </c>
      <c r="G19" s="460">
        <f>F19</f>
        <v>23.21813</v>
      </c>
      <c r="H19" s="460">
        <f>G19</f>
        <v>23.21813</v>
      </c>
      <c r="I19" s="460">
        <f>H19</f>
        <v>23.21813</v>
      </c>
      <c r="J19" s="460">
        <f>I19</f>
        <v>23.21813</v>
      </c>
    </row>
    <row r="20" spans="1:10" ht="15.75">
      <c r="A20" s="408"/>
      <c r="B20" s="118" t="s">
        <v>427</v>
      </c>
      <c r="C20" s="408"/>
      <c r="D20" s="457"/>
      <c r="E20" s="459"/>
      <c r="F20" s="460"/>
      <c r="G20" s="460"/>
      <c r="H20" s="460"/>
      <c r="I20" s="460"/>
      <c r="J20" s="460"/>
    </row>
    <row r="21" spans="1:10" ht="15.75">
      <c r="A21" s="108"/>
      <c r="B21" s="118" t="s">
        <v>428</v>
      </c>
      <c r="C21" s="108"/>
      <c r="D21" s="340"/>
      <c r="E21" s="341"/>
      <c r="F21" s="342"/>
      <c r="G21" s="366"/>
      <c r="H21" s="366"/>
      <c r="I21" s="366"/>
      <c r="J21" s="366"/>
    </row>
    <row r="22" spans="1:10" ht="15.75">
      <c r="A22" s="408"/>
      <c r="B22" s="117" t="s">
        <v>429</v>
      </c>
      <c r="C22" s="408"/>
      <c r="D22" s="457">
        <f aca="true" t="shared" si="3" ref="D22:J22">D19</f>
        <v>15.110865</v>
      </c>
      <c r="E22" s="459">
        <f t="shared" si="3"/>
        <v>23.21813</v>
      </c>
      <c r="F22" s="460">
        <f t="shared" si="3"/>
        <v>23.21813</v>
      </c>
      <c r="G22" s="460">
        <f t="shared" si="3"/>
        <v>23.21813</v>
      </c>
      <c r="H22" s="460">
        <f t="shared" si="3"/>
        <v>23.21813</v>
      </c>
      <c r="I22" s="460">
        <f t="shared" si="3"/>
        <v>23.21813</v>
      </c>
      <c r="J22" s="460">
        <f t="shared" si="3"/>
        <v>23.21813</v>
      </c>
    </row>
    <row r="23" spans="1:29" ht="15.75">
      <c r="A23" s="408"/>
      <c r="B23" s="118" t="s">
        <v>430</v>
      </c>
      <c r="C23" s="408"/>
      <c r="D23" s="457"/>
      <c r="E23" s="459"/>
      <c r="F23" s="460"/>
      <c r="G23" s="460"/>
      <c r="H23" s="460"/>
      <c r="I23" s="460"/>
      <c r="J23" s="460"/>
      <c r="AC23" s="1" t="s">
        <v>395</v>
      </c>
    </row>
    <row r="24" spans="1:10" ht="15.75">
      <c r="A24" s="408"/>
      <c r="B24" s="117" t="s">
        <v>0</v>
      </c>
      <c r="C24" s="408"/>
      <c r="D24" s="461"/>
      <c r="E24" s="463"/>
      <c r="F24" s="462"/>
      <c r="G24" s="471"/>
      <c r="H24" s="471"/>
      <c r="I24" s="471"/>
      <c r="J24" s="471"/>
    </row>
    <row r="25" spans="1:10" ht="15.75">
      <c r="A25" s="408"/>
      <c r="B25" s="118" t="s">
        <v>427</v>
      </c>
      <c r="C25" s="408"/>
      <c r="D25" s="461"/>
      <c r="E25" s="463"/>
      <c r="F25" s="462"/>
      <c r="G25" s="471"/>
      <c r="H25" s="471"/>
      <c r="I25" s="471"/>
      <c r="J25" s="471"/>
    </row>
    <row r="26" spans="1:10" ht="15.75">
      <c r="A26" s="408"/>
      <c r="B26" s="117" t="s">
        <v>1</v>
      </c>
      <c r="C26" s="408"/>
      <c r="D26" s="465"/>
      <c r="E26" s="469"/>
      <c r="F26" s="467"/>
      <c r="G26" s="471"/>
      <c r="H26" s="471"/>
      <c r="I26" s="471"/>
      <c r="J26" s="471"/>
    </row>
    <row r="27" spans="1:10" ht="16.5" thickBot="1">
      <c r="A27" s="464"/>
      <c r="B27" s="120" t="s">
        <v>2</v>
      </c>
      <c r="C27" s="464"/>
      <c r="D27" s="466"/>
      <c r="E27" s="470"/>
      <c r="F27" s="468"/>
      <c r="G27" s="472"/>
      <c r="H27" s="472"/>
      <c r="I27" s="472"/>
      <c r="J27" s="472"/>
    </row>
    <row r="28" spans="1:6" ht="12.75">
      <c r="A28" s="20"/>
      <c r="B28" s="20"/>
      <c r="C28" s="20"/>
      <c r="D28" s="20"/>
      <c r="E28" s="20"/>
      <c r="F28" s="20"/>
    </row>
    <row r="29" spans="1:6" ht="12.75">
      <c r="A29" s="20"/>
      <c r="B29" s="20"/>
      <c r="C29" s="20"/>
      <c r="D29" s="20"/>
      <c r="E29" s="20"/>
      <c r="F29" s="20"/>
    </row>
    <row r="31" spans="1:13" ht="15.75">
      <c r="A31" s="21"/>
      <c r="B31" s="21" t="str">
        <f>'П1.2.2'!B31</f>
        <v>Главный энергетик</v>
      </c>
      <c r="C31" s="21"/>
      <c r="D31" s="21"/>
      <c r="E31" s="21" t="str">
        <f>'П1.2.2'!D31</f>
        <v>Е.Н.Захаров</v>
      </c>
      <c r="F31" s="21" t="s">
        <v>472</v>
      </c>
      <c r="G31" s="21"/>
      <c r="H31" s="21"/>
      <c r="I31" s="21"/>
      <c r="J31" s="21"/>
      <c r="K31" s="21"/>
      <c r="L31" s="21"/>
      <c r="M31" s="21"/>
    </row>
    <row r="32" spans="1:6" ht="12.75">
      <c r="A32" s="20"/>
      <c r="B32" s="20"/>
      <c r="C32" s="20"/>
      <c r="D32" s="20"/>
      <c r="E32" s="20"/>
      <c r="F32" s="20"/>
    </row>
    <row r="33" spans="1:6" ht="12.75">
      <c r="A33" s="20"/>
      <c r="B33" s="20"/>
      <c r="C33" s="20"/>
      <c r="D33" s="20"/>
      <c r="E33" s="20"/>
      <c r="F33" s="20"/>
    </row>
    <row r="34" spans="1:6" ht="12.75">
      <c r="A34" s="20"/>
      <c r="B34" s="20"/>
      <c r="C34" s="20"/>
      <c r="D34" s="20"/>
      <c r="E34" s="20"/>
      <c r="F34" s="20"/>
    </row>
    <row r="35" spans="1:6" ht="12.75">
      <c r="A35" s="20"/>
      <c r="B35" s="20"/>
      <c r="C35" s="20"/>
      <c r="D35" s="20"/>
      <c r="E35" s="20"/>
      <c r="F35" s="20"/>
    </row>
    <row r="36" spans="1:6" ht="12.75">
      <c r="A36" s="74"/>
      <c r="C36" s="20"/>
      <c r="D36" s="20"/>
      <c r="E36" s="20"/>
      <c r="F36" s="20"/>
    </row>
    <row r="37" spans="1:6" ht="12.75">
      <c r="A37" s="20"/>
      <c r="B37" s="74"/>
      <c r="C37" s="20"/>
      <c r="D37" s="20"/>
      <c r="E37" s="20"/>
      <c r="F37" s="20"/>
    </row>
    <row r="38" spans="1:6" ht="12.75">
      <c r="A38" s="20"/>
      <c r="B38" s="20"/>
      <c r="C38" s="20"/>
      <c r="D38" s="20"/>
      <c r="E38" s="20"/>
      <c r="F38" s="20"/>
    </row>
    <row r="39" spans="1:6" ht="12.75">
      <c r="A39" s="20"/>
      <c r="B39" s="20"/>
      <c r="C39" s="20"/>
      <c r="D39" s="20"/>
      <c r="E39" s="20"/>
      <c r="F39" s="20"/>
    </row>
    <row r="40" spans="1:6" ht="12.75">
      <c r="A40" s="20"/>
      <c r="B40" s="20"/>
      <c r="C40" s="20"/>
      <c r="D40" s="20"/>
      <c r="E40" s="20"/>
      <c r="F40" s="20"/>
    </row>
    <row r="41" spans="1:6" ht="12.75">
      <c r="A41" s="20"/>
      <c r="B41" s="20"/>
      <c r="C41" s="20"/>
      <c r="D41" s="20"/>
      <c r="E41" s="20"/>
      <c r="F41" s="20"/>
    </row>
    <row r="42" spans="1:6" ht="12.75">
      <c r="A42" s="20"/>
      <c r="B42" s="20"/>
      <c r="C42" s="20"/>
      <c r="D42" s="20"/>
      <c r="E42" s="20"/>
      <c r="F42" s="20"/>
    </row>
    <row r="43" spans="1:6" ht="12.75">
      <c r="A43" s="20"/>
      <c r="B43" s="20"/>
      <c r="C43" s="20"/>
      <c r="D43" s="20"/>
      <c r="E43" s="20"/>
      <c r="F43" s="20"/>
    </row>
    <row r="44" spans="1:6" ht="12.75">
      <c r="A44" s="20"/>
      <c r="B44" s="20"/>
      <c r="C44" s="20"/>
      <c r="D44" s="20"/>
      <c r="E44" s="20"/>
      <c r="F44" s="20"/>
    </row>
    <row r="45" spans="1:6" ht="12.75">
      <c r="A45" s="20"/>
      <c r="B45" s="20"/>
      <c r="C45" s="20"/>
      <c r="D45" s="20"/>
      <c r="E45" s="20"/>
      <c r="F45" s="20"/>
    </row>
    <row r="46" spans="1:6" ht="12.75">
      <c r="A46" s="20"/>
      <c r="B46" s="20"/>
      <c r="C46" s="20"/>
      <c r="D46" s="20"/>
      <c r="E46" s="20"/>
      <c r="F46" s="20"/>
    </row>
    <row r="47" spans="1:6" ht="12.75">
      <c r="A47" s="20"/>
      <c r="B47" s="20"/>
      <c r="C47" s="20"/>
      <c r="D47" s="20"/>
      <c r="E47" s="20"/>
      <c r="F47" s="20"/>
    </row>
  </sheetData>
  <mergeCells count="56">
    <mergeCell ref="J24:J25"/>
    <mergeCell ref="J26:J27"/>
    <mergeCell ref="I9:I10"/>
    <mergeCell ref="I17:I18"/>
    <mergeCell ref="J9:J10"/>
    <mergeCell ref="J17:J18"/>
    <mergeCell ref="J19:J20"/>
    <mergeCell ref="J22:J23"/>
    <mergeCell ref="I19:I20"/>
    <mergeCell ref="I22:I23"/>
    <mergeCell ref="G24:G25"/>
    <mergeCell ref="G26:G27"/>
    <mergeCell ref="H24:H25"/>
    <mergeCell ref="H26:H27"/>
    <mergeCell ref="I24:I25"/>
    <mergeCell ref="I26:I27"/>
    <mergeCell ref="H9:H10"/>
    <mergeCell ref="H17:H18"/>
    <mergeCell ref="H19:H20"/>
    <mergeCell ref="H22:H23"/>
    <mergeCell ref="G9:G10"/>
    <mergeCell ref="G17:G18"/>
    <mergeCell ref="G19:G20"/>
    <mergeCell ref="G22:G23"/>
    <mergeCell ref="A26:A27"/>
    <mergeCell ref="C26:C27"/>
    <mergeCell ref="D26:D27"/>
    <mergeCell ref="F26:F27"/>
    <mergeCell ref="E26:E27"/>
    <mergeCell ref="A24:A25"/>
    <mergeCell ref="C24:C25"/>
    <mergeCell ref="D24:D25"/>
    <mergeCell ref="F24:F25"/>
    <mergeCell ref="E24:E25"/>
    <mergeCell ref="A22:A23"/>
    <mergeCell ref="C22:C23"/>
    <mergeCell ref="D22:D23"/>
    <mergeCell ref="F22:F23"/>
    <mergeCell ref="E22:E23"/>
    <mergeCell ref="A19:A20"/>
    <mergeCell ref="C19:C20"/>
    <mergeCell ref="D19:D20"/>
    <mergeCell ref="F19:F20"/>
    <mergeCell ref="E19:E20"/>
    <mergeCell ref="A17:A18"/>
    <mergeCell ref="C17:C18"/>
    <mergeCell ref="D17:D18"/>
    <mergeCell ref="F17:F18"/>
    <mergeCell ref="E17:E18"/>
    <mergeCell ref="A3:F3"/>
    <mergeCell ref="A4:F4"/>
    <mergeCell ref="A9:A10"/>
    <mergeCell ref="C9:C10"/>
    <mergeCell ref="D9:D10"/>
    <mergeCell ref="F9:F10"/>
    <mergeCell ref="E9:E10"/>
  </mergeCells>
  <printOptions/>
  <pageMargins left="0.984251968503937" right="0.2755905511811024" top="0.2755905511811024" bottom="0.2362204724409449" header="0.2755905511811024" footer="0.2362204724409449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62"/>
  <sheetViews>
    <sheetView view="pageBreakPreview" zoomScale="55" zoomScaleNormal="70" zoomScaleSheetLayoutView="55" workbookViewId="0" topLeftCell="B1">
      <selection activeCell="S16" sqref="S16"/>
    </sheetView>
  </sheetViews>
  <sheetFormatPr defaultColWidth="9.00390625" defaultRowHeight="12.75"/>
  <cols>
    <col min="1" max="1" width="6.875" style="1" customWidth="1"/>
    <col min="2" max="2" width="71.75390625" style="1" customWidth="1"/>
    <col min="3" max="5" width="18.125" style="1" customWidth="1"/>
    <col min="6" max="6" width="13.125" style="1" customWidth="1"/>
    <col min="7" max="7" width="6.25390625" style="1" customWidth="1"/>
    <col min="8" max="16" width="1.37890625" style="1" customWidth="1"/>
    <col min="17" max="17" width="1.875" style="1" customWidth="1"/>
    <col min="18" max="16384" width="1.37890625" style="1" customWidth="1"/>
  </cols>
  <sheetData>
    <row r="1" spans="1:5" ht="15.75">
      <c r="A1" s="2"/>
      <c r="B1" s="2"/>
      <c r="C1" s="2"/>
      <c r="E1" s="3" t="s">
        <v>91</v>
      </c>
    </row>
    <row r="2" spans="1:4" ht="15.75">
      <c r="A2" s="2"/>
      <c r="B2" s="2"/>
      <c r="C2" s="2"/>
      <c r="D2" s="2"/>
    </row>
    <row r="3" spans="1:5" s="22" customFormat="1" ht="30.75" customHeight="1">
      <c r="A3" s="409" t="s">
        <v>352</v>
      </c>
      <c r="B3" s="409"/>
      <c r="C3" s="409"/>
      <c r="D3" s="409"/>
      <c r="E3" s="409"/>
    </row>
    <row r="4" spans="1:5" ht="15.75">
      <c r="A4" s="2"/>
      <c r="B4" s="2"/>
      <c r="C4" s="2"/>
      <c r="E4" s="2" t="s">
        <v>92</v>
      </c>
    </row>
    <row r="5" spans="1:5" ht="47.25">
      <c r="A5" s="4" t="s">
        <v>399</v>
      </c>
      <c r="B5" s="238" t="s">
        <v>93</v>
      </c>
      <c r="C5" s="239" t="s">
        <v>375</v>
      </c>
      <c r="D5" s="239" t="s">
        <v>376</v>
      </c>
      <c r="E5" s="240" t="s">
        <v>377</v>
      </c>
    </row>
    <row r="6" spans="1:11" ht="15.75">
      <c r="A6" s="6">
        <v>1</v>
      </c>
      <c r="B6" s="6">
        <v>2</v>
      </c>
      <c r="C6" s="230">
        <v>3</v>
      </c>
      <c r="D6" s="19">
        <v>4</v>
      </c>
      <c r="E6" s="231">
        <v>5</v>
      </c>
      <c r="F6"/>
      <c r="G6"/>
      <c r="H6"/>
      <c r="I6"/>
      <c r="J6"/>
      <c r="K6"/>
    </row>
    <row r="7" spans="1:11" ht="15.75">
      <c r="A7" s="10" t="s">
        <v>406</v>
      </c>
      <c r="B7" s="17" t="s">
        <v>94</v>
      </c>
      <c r="C7" s="247"/>
      <c r="D7" s="247"/>
      <c r="E7" s="252"/>
      <c r="F7"/>
      <c r="G7"/>
      <c r="H7"/>
      <c r="I7"/>
      <c r="J7"/>
      <c r="K7"/>
    </row>
    <row r="8" spans="1:11" ht="15.75">
      <c r="A8" s="27" t="s">
        <v>420</v>
      </c>
      <c r="B8" s="13" t="s">
        <v>95</v>
      </c>
      <c r="C8" s="286">
        <v>297.9915645553747</v>
      </c>
      <c r="D8" s="286">
        <v>313.78511747680955</v>
      </c>
      <c r="E8" s="265">
        <v>329.78815846812677</v>
      </c>
      <c r="F8"/>
      <c r="G8"/>
      <c r="H8"/>
      <c r="I8"/>
      <c r="J8"/>
      <c r="K8"/>
    </row>
    <row r="9" spans="1:11" ht="15.75">
      <c r="A9" s="10"/>
      <c r="B9" s="13" t="s">
        <v>96</v>
      </c>
      <c r="C9" s="286">
        <v>183.54577619183752</v>
      </c>
      <c r="D9" s="286">
        <v>193.2737023300049</v>
      </c>
      <c r="E9" s="265">
        <v>203.13066114883515</v>
      </c>
      <c r="F9"/>
      <c r="G9"/>
      <c r="H9"/>
      <c r="I9"/>
      <c r="J9"/>
      <c r="K9"/>
    </row>
    <row r="10" spans="1:11" ht="15.75">
      <c r="A10" s="10" t="s">
        <v>422</v>
      </c>
      <c r="B10" s="13" t="s">
        <v>97</v>
      </c>
      <c r="C10" s="286">
        <v>3816.921127407424</v>
      </c>
      <c r="D10" s="286">
        <v>4062.622060547389</v>
      </c>
      <c r="E10" s="265">
        <v>4353.832348498347</v>
      </c>
      <c r="F10"/>
      <c r="G10"/>
      <c r="H10"/>
      <c r="I10"/>
      <c r="J10"/>
      <c r="K10"/>
    </row>
    <row r="11" spans="1:11" ht="15.75">
      <c r="A11" s="10"/>
      <c r="B11" s="17" t="s">
        <v>98</v>
      </c>
      <c r="C11" s="286">
        <v>37.00478435692964</v>
      </c>
      <c r="D11" s="286">
        <v>27.09998715795831</v>
      </c>
      <c r="E11" s="265">
        <v>28.482086503014187</v>
      </c>
      <c r="F11"/>
      <c r="G11"/>
      <c r="H11"/>
      <c r="I11"/>
      <c r="J11"/>
      <c r="K11"/>
    </row>
    <row r="12" spans="1:11" ht="15.75">
      <c r="A12" s="10" t="s">
        <v>425</v>
      </c>
      <c r="B12" s="13" t="s">
        <v>99</v>
      </c>
      <c r="C12" s="283"/>
      <c r="D12" s="283"/>
      <c r="E12" s="265"/>
      <c r="F12"/>
      <c r="G12"/>
      <c r="H12"/>
      <c r="I12"/>
      <c r="J12"/>
      <c r="K12"/>
    </row>
    <row r="13" spans="1:11" ht="15.75">
      <c r="A13" s="32" t="s">
        <v>20</v>
      </c>
      <c r="B13" s="9" t="s">
        <v>100</v>
      </c>
      <c r="C13" s="287">
        <v>318.7706600814947</v>
      </c>
      <c r="D13" s="287">
        <f>SUM(D14:D15)</f>
        <v>353.83543269045924</v>
      </c>
      <c r="E13" s="288">
        <f>E14+E15</f>
        <v>392.7573302864098</v>
      </c>
      <c r="F13"/>
      <c r="G13"/>
      <c r="H13"/>
      <c r="I13"/>
      <c r="J13"/>
      <c r="K13"/>
    </row>
    <row r="14" spans="1:11" ht="15.75">
      <c r="A14" s="269" t="s">
        <v>22</v>
      </c>
      <c r="B14" s="209" t="s">
        <v>358</v>
      </c>
      <c r="C14" s="289">
        <v>239.62887961748604</v>
      </c>
      <c r="D14" s="289">
        <v>265.98805637540954</v>
      </c>
      <c r="E14" s="290">
        <v>295.2467425767046</v>
      </c>
      <c r="F14"/>
      <c r="G14"/>
      <c r="H14"/>
      <c r="I14"/>
      <c r="J14"/>
      <c r="K14"/>
    </row>
    <row r="15" spans="1:11" ht="15.75">
      <c r="A15" s="269" t="s">
        <v>24</v>
      </c>
      <c r="B15" s="209" t="s">
        <v>101</v>
      </c>
      <c r="C15" s="289">
        <v>79.14178046400872</v>
      </c>
      <c r="D15" s="289">
        <v>87.84737631504969</v>
      </c>
      <c r="E15" s="290">
        <v>97.51058770970516</v>
      </c>
      <c r="F15"/>
      <c r="G15"/>
      <c r="H15"/>
      <c r="I15"/>
      <c r="J15"/>
      <c r="K15"/>
    </row>
    <row r="16" spans="1:11" ht="15.75">
      <c r="A16" s="257" t="s">
        <v>102</v>
      </c>
      <c r="B16" s="12" t="s">
        <v>103</v>
      </c>
      <c r="C16" s="291">
        <v>7421.9</v>
      </c>
      <c r="D16" s="291">
        <f>Лист16!E42</f>
        <v>8044</v>
      </c>
      <c r="E16" s="285">
        <f>Лист16!F42</f>
        <v>8702.6</v>
      </c>
      <c r="F16"/>
      <c r="G16" s="235"/>
      <c r="H16"/>
      <c r="I16"/>
      <c r="J16"/>
      <c r="K16"/>
    </row>
    <row r="17" spans="1:11" ht="15.75">
      <c r="A17" s="10"/>
      <c r="B17" s="13" t="s">
        <v>96</v>
      </c>
      <c r="C17" s="286"/>
      <c r="D17" s="286"/>
      <c r="E17" s="265"/>
      <c r="F17"/>
      <c r="G17"/>
      <c r="H17"/>
      <c r="I17"/>
      <c r="J17"/>
      <c r="K17"/>
    </row>
    <row r="18" spans="1:11" ht="15.75">
      <c r="A18" s="10" t="s">
        <v>104</v>
      </c>
      <c r="B18" s="13" t="s">
        <v>105</v>
      </c>
      <c r="C18" s="286">
        <v>2013.8585587903808</v>
      </c>
      <c r="D18" s="286">
        <f>D16*0.3079</f>
        <v>2476.7476</v>
      </c>
      <c r="E18" s="265">
        <f>E16*0.3079</f>
        <v>2679.53054</v>
      </c>
      <c r="F18"/>
      <c r="G18"/>
      <c r="H18"/>
      <c r="I18"/>
      <c r="J18"/>
      <c r="K18"/>
    </row>
    <row r="19" spans="1:11" ht="15.75">
      <c r="A19" s="10"/>
      <c r="B19" s="13" t="s">
        <v>96</v>
      </c>
      <c r="C19" s="286"/>
      <c r="D19" s="286"/>
      <c r="E19" s="265"/>
      <c r="F19"/>
      <c r="G19"/>
      <c r="H19"/>
      <c r="I19"/>
      <c r="J19"/>
      <c r="K19"/>
    </row>
    <row r="20" spans="1:11" ht="15.75">
      <c r="A20" s="10" t="s">
        <v>106</v>
      </c>
      <c r="B20" s="13" t="s">
        <v>107</v>
      </c>
      <c r="C20" s="286">
        <v>1205.76616</v>
      </c>
      <c r="D20" s="286">
        <v>1205.76616</v>
      </c>
      <c r="E20" s="265">
        <f>D20</f>
        <v>1205.76616</v>
      </c>
      <c r="F20"/>
      <c r="G20"/>
      <c r="H20"/>
      <c r="I20"/>
      <c r="J20"/>
      <c r="K20"/>
    </row>
    <row r="21" spans="1:11" ht="15.75">
      <c r="A21" s="10" t="s">
        <v>108</v>
      </c>
      <c r="B21" s="13" t="s">
        <v>109</v>
      </c>
      <c r="C21" s="286">
        <v>4419.078393535522</v>
      </c>
      <c r="D21" s="286">
        <f>D22+D38+D34</f>
        <v>4777.748765172113</v>
      </c>
      <c r="E21" s="292">
        <f>E22+E38+E34</f>
        <v>5021.4139521958905</v>
      </c>
      <c r="F21"/>
      <c r="G21"/>
      <c r="H21"/>
      <c r="I21"/>
      <c r="J21"/>
      <c r="K21"/>
    </row>
    <row r="22" spans="1:11" ht="15.75">
      <c r="A22" s="10" t="s">
        <v>110</v>
      </c>
      <c r="B22" s="13" t="s">
        <v>449</v>
      </c>
      <c r="C22" s="286">
        <v>750.9494633141165</v>
      </c>
      <c r="D22" s="286">
        <v>0</v>
      </c>
      <c r="E22" s="265">
        <v>0</v>
      </c>
      <c r="F22"/>
      <c r="G22"/>
      <c r="H22"/>
      <c r="I22"/>
      <c r="J22"/>
      <c r="K22"/>
    </row>
    <row r="23" spans="1:11" ht="15.75">
      <c r="A23" s="10" t="s">
        <v>112</v>
      </c>
      <c r="B23" s="13" t="s">
        <v>111</v>
      </c>
      <c r="C23" s="286"/>
      <c r="D23" s="286"/>
      <c r="E23" s="265"/>
      <c r="F23"/>
      <c r="G23"/>
      <c r="H23"/>
      <c r="I23"/>
      <c r="J23"/>
      <c r="K23"/>
    </row>
    <row r="24" spans="1:11" ht="15.75">
      <c r="A24" s="10" t="s">
        <v>114</v>
      </c>
      <c r="B24" s="13" t="s">
        <v>113</v>
      </c>
      <c r="C24" s="283"/>
      <c r="D24" s="283"/>
      <c r="E24" s="265"/>
      <c r="F24"/>
      <c r="G24"/>
      <c r="H24"/>
      <c r="I24"/>
      <c r="J24"/>
      <c r="K24"/>
    </row>
    <row r="25" spans="1:11" ht="15.75">
      <c r="A25" s="10" t="s">
        <v>116</v>
      </c>
      <c r="B25" s="9" t="s">
        <v>115</v>
      </c>
      <c r="C25" s="283"/>
      <c r="D25" s="283"/>
      <c r="E25" s="265"/>
      <c r="F25"/>
      <c r="G25"/>
      <c r="H25"/>
      <c r="I25"/>
      <c r="J25"/>
      <c r="K25"/>
    </row>
    <row r="26" spans="1:11" ht="15.75">
      <c r="A26" s="477" t="s">
        <v>123</v>
      </c>
      <c r="B26" s="26" t="s">
        <v>117</v>
      </c>
      <c r="C26" s="478"/>
      <c r="D26" s="479"/>
      <c r="E26" s="474"/>
      <c r="F26"/>
      <c r="G26"/>
      <c r="H26"/>
      <c r="I26"/>
      <c r="J26"/>
      <c r="K26"/>
    </row>
    <row r="27" spans="1:25" ht="15.75">
      <c r="A27" s="477"/>
      <c r="B27" s="30" t="s">
        <v>118</v>
      </c>
      <c r="C27" s="478"/>
      <c r="D27" s="479"/>
      <c r="E27" s="475"/>
      <c r="F27"/>
      <c r="G27"/>
      <c r="H27"/>
      <c r="I27"/>
      <c r="J27"/>
      <c r="K27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15.75">
      <c r="A28" s="477"/>
      <c r="B28" s="30" t="s">
        <v>119</v>
      </c>
      <c r="C28" s="478"/>
      <c r="D28" s="479"/>
      <c r="E28" s="475"/>
      <c r="F28"/>
      <c r="G28"/>
      <c r="H28"/>
      <c r="I28"/>
      <c r="J28"/>
      <c r="K28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15.75">
      <c r="A29" s="477"/>
      <c r="B29" s="30" t="s">
        <v>120</v>
      </c>
      <c r="C29" s="478"/>
      <c r="D29" s="479"/>
      <c r="E29" s="475"/>
      <c r="F29"/>
      <c r="G29"/>
      <c r="H29"/>
      <c r="I29"/>
      <c r="J29"/>
      <c r="K29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15.75">
      <c r="A30" s="477"/>
      <c r="B30" s="30" t="s">
        <v>121</v>
      </c>
      <c r="C30" s="478"/>
      <c r="D30" s="479"/>
      <c r="E30" s="475"/>
      <c r="F30"/>
      <c r="G30"/>
      <c r="H30"/>
      <c r="I30"/>
      <c r="J30"/>
      <c r="K3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5.75">
      <c r="A31" s="477"/>
      <c r="B31" s="28" t="s">
        <v>122</v>
      </c>
      <c r="C31" s="478"/>
      <c r="D31" s="479"/>
      <c r="E31" s="476"/>
      <c r="F31"/>
      <c r="G31"/>
      <c r="H31"/>
      <c r="I31"/>
      <c r="J31"/>
      <c r="K31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ht="15.75">
      <c r="A32" s="10" t="s">
        <v>125</v>
      </c>
      <c r="B32" s="28" t="s">
        <v>124</v>
      </c>
      <c r="C32" s="281"/>
      <c r="D32" s="283"/>
      <c r="E32" s="265"/>
      <c r="F32"/>
      <c r="G32"/>
      <c r="H32"/>
      <c r="I32"/>
      <c r="J32"/>
      <c r="K32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ht="15.75">
      <c r="A33" s="10" t="s">
        <v>127</v>
      </c>
      <c r="B33" s="30" t="s">
        <v>126</v>
      </c>
      <c r="C33" s="281"/>
      <c r="D33" s="283"/>
      <c r="E33" s="265"/>
      <c r="F33"/>
      <c r="G33"/>
      <c r="H33"/>
      <c r="I33"/>
      <c r="J33"/>
      <c r="K33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ht="15.75">
      <c r="A34" s="477" t="s">
        <v>132</v>
      </c>
      <c r="B34" s="26" t="s">
        <v>128</v>
      </c>
      <c r="C34" s="478"/>
      <c r="D34" s="479"/>
      <c r="E34" s="474"/>
      <c r="F34"/>
      <c r="G34"/>
      <c r="H34"/>
      <c r="I34"/>
      <c r="J34"/>
      <c r="K34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11" ht="15.75">
      <c r="A35" s="477"/>
      <c r="B35" s="28" t="s">
        <v>129</v>
      </c>
      <c r="C35" s="478"/>
      <c r="D35" s="479"/>
      <c r="E35" s="476"/>
      <c r="F35"/>
      <c r="G35"/>
      <c r="H35"/>
      <c r="I35"/>
      <c r="J35"/>
      <c r="K35"/>
    </row>
    <row r="36" spans="1:11" ht="15.75">
      <c r="A36" s="10" t="s">
        <v>135</v>
      </c>
      <c r="B36" s="28" t="s">
        <v>130</v>
      </c>
      <c r="C36" s="281"/>
      <c r="D36" s="283"/>
      <c r="E36" s="265"/>
      <c r="F36"/>
      <c r="G36"/>
      <c r="H36"/>
      <c r="I36"/>
      <c r="J36"/>
      <c r="K36"/>
    </row>
    <row r="37" spans="1:11" ht="15.75">
      <c r="A37" s="10" t="s">
        <v>444</v>
      </c>
      <c r="B37" s="30" t="s">
        <v>131</v>
      </c>
      <c r="C37" s="281"/>
      <c r="D37" s="283"/>
      <c r="E37" s="265"/>
      <c r="F37"/>
      <c r="G37"/>
      <c r="H37"/>
      <c r="I37"/>
      <c r="J37"/>
      <c r="K37"/>
    </row>
    <row r="38" spans="1:11" ht="15.75">
      <c r="A38" s="477" t="s">
        <v>446</v>
      </c>
      <c r="B38" s="26" t="s">
        <v>133</v>
      </c>
      <c r="C38" s="480">
        <v>3668.1289302214054</v>
      </c>
      <c r="D38" s="479">
        <f>D42+D40+D43+D44</f>
        <v>4777.748765172113</v>
      </c>
      <c r="E38" s="473">
        <f>E42+E40+E43+E44</f>
        <v>5021.4139521958905</v>
      </c>
      <c r="F38"/>
      <c r="G38"/>
      <c r="H38"/>
      <c r="I38"/>
      <c r="J38"/>
      <c r="K38"/>
    </row>
    <row r="39" spans="1:11" ht="15.75">
      <c r="A39" s="477"/>
      <c r="B39" s="28" t="s">
        <v>134</v>
      </c>
      <c r="C39" s="481"/>
      <c r="D39" s="479"/>
      <c r="E39" s="473"/>
      <c r="F39"/>
      <c r="G39"/>
      <c r="H39"/>
      <c r="I39"/>
      <c r="J39"/>
      <c r="K39"/>
    </row>
    <row r="40" spans="1:11" ht="15.75">
      <c r="A40" s="10" t="s">
        <v>447</v>
      </c>
      <c r="B40" s="28" t="s">
        <v>360</v>
      </c>
      <c r="C40" s="262">
        <v>172.40761970629242</v>
      </c>
      <c r="D40" s="262">
        <v>181.5452235507259</v>
      </c>
      <c r="E40" s="265">
        <v>190.80402995181294</v>
      </c>
      <c r="F40"/>
      <c r="G40"/>
      <c r="H40"/>
      <c r="I40"/>
      <c r="J40"/>
      <c r="K40"/>
    </row>
    <row r="41" spans="1:11" ht="15.75">
      <c r="A41" s="10" t="s">
        <v>448</v>
      </c>
      <c r="B41" s="28" t="s">
        <v>136</v>
      </c>
      <c r="C41" s="293"/>
      <c r="D41" s="299"/>
      <c r="E41" s="265"/>
      <c r="F41"/>
      <c r="G41"/>
      <c r="H41"/>
      <c r="I41"/>
      <c r="J41"/>
      <c r="K41"/>
    </row>
    <row r="42" spans="1:11" ht="15.75">
      <c r="A42" s="10" t="s">
        <v>359</v>
      </c>
      <c r="B42" s="30" t="s">
        <v>445</v>
      </c>
      <c r="C42" s="300">
        <v>429.88791000000003</v>
      </c>
      <c r="D42" s="301">
        <v>452.67196923</v>
      </c>
      <c r="E42" s="284">
        <v>475.75823966073</v>
      </c>
      <c r="F42"/>
      <c r="G42"/>
      <c r="H42"/>
      <c r="I42"/>
      <c r="J42"/>
      <c r="K42"/>
    </row>
    <row r="43" spans="1:11" ht="15.75">
      <c r="A43" s="10" t="s">
        <v>361</v>
      </c>
      <c r="B43" s="209" t="s">
        <v>362</v>
      </c>
      <c r="C43" s="292">
        <v>2434.458512305731</v>
      </c>
      <c r="D43" s="292">
        <v>3168.079801507292</v>
      </c>
      <c r="E43" s="265">
        <v>3329.6518713841638</v>
      </c>
      <c r="F43"/>
      <c r="G43"/>
      <c r="H43"/>
      <c r="I43"/>
      <c r="J43"/>
      <c r="K43"/>
    </row>
    <row r="44" spans="1:11" ht="15.75">
      <c r="A44" s="10" t="s">
        <v>363</v>
      </c>
      <c r="B44" s="12" t="s">
        <v>364</v>
      </c>
      <c r="C44" s="291">
        <v>631.3748882093824</v>
      </c>
      <c r="D44" s="291">
        <v>975.4517708840953</v>
      </c>
      <c r="E44" s="285">
        <f>E43*0.3079</f>
        <v>1025.199811199184</v>
      </c>
      <c r="F44"/>
      <c r="G44"/>
      <c r="H44"/>
      <c r="I44"/>
      <c r="J44"/>
      <c r="K44"/>
    </row>
    <row r="45" spans="1:14" ht="15.75">
      <c r="A45" s="10" t="s">
        <v>137</v>
      </c>
      <c r="B45" s="28" t="s">
        <v>138</v>
      </c>
      <c r="C45" s="302">
        <v>19494.286464370194</v>
      </c>
      <c r="D45" s="302">
        <f>D21+D20+D18+D16+D13+D10+D8</f>
        <v>21234.50513588677</v>
      </c>
      <c r="E45" s="302">
        <f>E21+E20+E18+E16+E13+E10+E8</f>
        <v>22685.688489448778</v>
      </c>
      <c r="F45"/>
      <c r="G45"/>
      <c r="H45"/>
      <c r="I45"/>
      <c r="J45" s="319"/>
      <c r="K45" s="319"/>
      <c r="L45" s="20"/>
      <c r="M45" s="320">
        <f>(9796.7*0.347)-(9796.7*0.267)</f>
        <v>783.7359999999999</v>
      </c>
      <c r="N45" s="20"/>
    </row>
    <row r="46" spans="1:23" ht="15.75">
      <c r="A46" s="10"/>
      <c r="B46" s="28" t="s">
        <v>96</v>
      </c>
      <c r="C46" s="282">
        <v>220.55056054876715</v>
      </c>
      <c r="D46" s="283">
        <f>D9+D11+D17+D19</f>
        <v>220.37368948796322</v>
      </c>
      <c r="E46" s="265">
        <f>E9+E11+E17+E19</f>
        <v>231.61274765184933</v>
      </c>
      <c r="F46"/>
      <c r="G46"/>
      <c r="H46"/>
      <c r="I46"/>
      <c r="J46" s="319"/>
      <c r="K46" s="319"/>
      <c r="L46" s="20"/>
      <c r="M46" s="320"/>
      <c r="N46" s="20"/>
      <c r="W46" s="20"/>
    </row>
    <row r="47" spans="1:11" ht="31.5">
      <c r="A47" s="10" t="s">
        <v>139</v>
      </c>
      <c r="B47" s="321" t="s">
        <v>454</v>
      </c>
      <c r="C47" s="282"/>
      <c r="D47" s="283"/>
      <c r="E47" s="265"/>
      <c r="F47"/>
      <c r="G47"/>
      <c r="H47"/>
      <c r="I47"/>
      <c r="J47"/>
      <c r="K47"/>
    </row>
    <row r="48" spans="1:11" ht="15.75">
      <c r="A48" s="477" t="s">
        <v>140</v>
      </c>
      <c r="B48" s="26" t="s">
        <v>141</v>
      </c>
      <c r="C48" s="484"/>
      <c r="D48" s="479"/>
      <c r="E48" s="474"/>
      <c r="F48"/>
      <c r="G48"/>
      <c r="H48"/>
      <c r="I48"/>
      <c r="J48"/>
      <c r="K48"/>
    </row>
    <row r="49" spans="1:11" ht="15.75">
      <c r="A49" s="477"/>
      <c r="B49" s="28" t="s">
        <v>142</v>
      </c>
      <c r="C49" s="484"/>
      <c r="D49" s="479"/>
      <c r="E49" s="476"/>
      <c r="F49"/>
      <c r="G49"/>
      <c r="H49"/>
      <c r="I49"/>
      <c r="J49"/>
      <c r="K49"/>
    </row>
    <row r="50" spans="1:11" ht="15.75">
      <c r="A50" s="10" t="s">
        <v>143</v>
      </c>
      <c r="B50" s="28" t="s">
        <v>144</v>
      </c>
      <c r="C50" s="282">
        <f>C45+C47-C48</f>
        <v>19494.286464370194</v>
      </c>
      <c r="D50" s="283">
        <f>D45+D47-D48</f>
        <v>21234.50513588677</v>
      </c>
      <c r="E50" s="265">
        <f>E45+E47-E48</f>
        <v>22685.688489448778</v>
      </c>
      <c r="F50"/>
      <c r="G50"/>
      <c r="H50"/>
      <c r="I50"/>
      <c r="J50"/>
      <c r="K50"/>
    </row>
    <row r="51" spans="1:11" ht="15.75">
      <c r="A51" s="10"/>
      <c r="B51" s="28" t="s">
        <v>16</v>
      </c>
      <c r="C51" s="282"/>
      <c r="D51" s="283"/>
      <c r="E51" s="265"/>
      <c r="F51"/>
      <c r="G51"/>
      <c r="H51"/>
      <c r="I51"/>
      <c r="J51"/>
      <c r="K51"/>
    </row>
    <row r="52" spans="1:11" ht="15.75">
      <c r="A52" s="10" t="s">
        <v>145</v>
      </c>
      <c r="B52" s="28" t="s">
        <v>146</v>
      </c>
      <c r="C52" s="246"/>
      <c r="D52" s="247"/>
      <c r="E52" s="268"/>
      <c r="F52"/>
      <c r="G52"/>
      <c r="H52"/>
      <c r="I52"/>
      <c r="J52"/>
      <c r="K52"/>
    </row>
    <row r="53" spans="1:11" ht="15.75">
      <c r="A53" s="10" t="s">
        <v>147</v>
      </c>
      <c r="B53" s="30" t="s">
        <v>148</v>
      </c>
      <c r="C53" s="246"/>
      <c r="D53" s="247"/>
      <c r="E53" s="268"/>
      <c r="F53"/>
      <c r="G53"/>
      <c r="H53"/>
      <c r="I53"/>
      <c r="J53"/>
      <c r="K53"/>
    </row>
    <row r="54" spans="1:11" ht="15.75">
      <c r="A54" s="27" t="s">
        <v>149</v>
      </c>
      <c r="B54" s="24" t="s">
        <v>150</v>
      </c>
      <c r="C54" s="246"/>
      <c r="D54" s="247"/>
      <c r="E54" s="268"/>
      <c r="F54"/>
      <c r="G54"/>
      <c r="H54"/>
      <c r="I54"/>
      <c r="J54"/>
      <c r="K54"/>
    </row>
    <row r="55" spans="1:11" ht="51" customHeight="1">
      <c r="A55" s="10" t="s">
        <v>151</v>
      </c>
      <c r="B55" s="24" t="s">
        <v>152</v>
      </c>
      <c r="C55" s="303">
        <f>C50/'П1.2.2'!C8*'П1.2.2'!C22</f>
        <v>4069.4362280992787</v>
      </c>
      <c r="D55" s="303">
        <f>D50/'П1.2.2'!D8*'П1.2.2'!D22</f>
        <v>5296.883698563757</v>
      </c>
      <c r="E55" s="266">
        <f>E50/'П1.2.2'!E8*'П1.2.2'!E22</f>
        <v>5658.877039115824</v>
      </c>
      <c r="F55"/>
      <c r="G55"/>
      <c r="H55"/>
      <c r="I55"/>
      <c r="J55"/>
      <c r="K55"/>
    </row>
    <row r="56" spans="1:11" ht="17.25" customHeight="1">
      <c r="A56" s="32" t="s">
        <v>153</v>
      </c>
      <c r="B56" s="26" t="s">
        <v>154</v>
      </c>
      <c r="C56" s="56"/>
      <c r="D56" s="55"/>
      <c r="E56" s="231"/>
      <c r="F56"/>
      <c r="G56"/>
      <c r="H56"/>
      <c r="I56"/>
      <c r="J56"/>
      <c r="K56"/>
    </row>
    <row r="57" spans="1:11" ht="17.25" customHeight="1">
      <c r="A57" s="482" t="s">
        <v>351</v>
      </c>
      <c r="B57" s="483"/>
      <c r="C57" s="241"/>
      <c r="D57" s="241"/>
      <c r="E57" s="241"/>
      <c r="F57"/>
      <c r="G57"/>
      <c r="H57"/>
      <c r="I57"/>
      <c r="J57"/>
      <c r="K57"/>
    </row>
    <row r="58" spans="1:11" ht="17.25" customHeight="1">
      <c r="A58" s="227"/>
      <c r="B58" s="228"/>
      <c r="C58" s="228"/>
      <c r="D58" s="228"/>
      <c r="E58" s="229"/>
      <c r="F58"/>
      <c r="G58"/>
      <c r="H58"/>
      <c r="I58"/>
      <c r="J58"/>
      <c r="K58"/>
    </row>
    <row r="59" spans="1:11" ht="50.25" customHeight="1">
      <c r="A59" s="232"/>
      <c r="B59" s="232"/>
      <c r="C59" s="232"/>
      <c r="D59" s="232"/>
      <c r="E59" s="232"/>
      <c r="G59"/>
      <c r="H59"/>
      <c r="I59"/>
      <c r="J59"/>
      <c r="K59"/>
    </row>
    <row r="60" spans="1:11" ht="15.75">
      <c r="A60" s="232"/>
      <c r="B60" s="232"/>
      <c r="C60" s="232"/>
      <c r="D60" s="232"/>
      <c r="E60" s="232"/>
      <c r="F60"/>
      <c r="G60"/>
      <c r="H60"/>
      <c r="I60"/>
      <c r="J60"/>
      <c r="K60"/>
    </row>
    <row r="61" spans="1:11" ht="15.75">
      <c r="A61" s="21" t="s">
        <v>344</v>
      </c>
      <c r="B61" s="21"/>
      <c r="C61" s="21"/>
      <c r="D61" s="21">
        <f>'П1.6'!H83</f>
        <v>0</v>
      </c>
      <c r="F61"/>
      <c r="G61"/>
      <c r="H61"/>
      <c r="I61"/>
      <c r="J61"/>
      <c r="K61"/>
    </row>
    <row r="62" spans="5:11" ht="12.75">
      <c r="E62"/>
      <c r="F62"/>
      <c r="G62"/>
      <c r="H62"/>
      <c r="I62"/>
      <c r="J62"/>
      <c r="K62"/>
    </row>
  </sheetData>
  <mergeCells count="18">
    <mergeCell ref="A57:B57"/>
    <mergeCell ref="A48:A49"/>
    <mergeCell ref="C48:C49"/>
    <mergeCell ref="D48:D49"/>
    <mergeCell ref="E48:E49"/>
    <mergeCell ref="D34:D35"/>
    <mergeCell ref="A38:A39"/>
    <mergeCell ref="C38:C39"/>
    <mergeCell ref="D38:D39"/>
    <mergeCell ref="A3:E3"/>
    <mergeCell ref="E38:E39"/>
    <mergeCell ref="E26:E31"/>
    <mergeCell ref="E34:E35"/>
    <mergeCell ref="A26:A31"/>
    <mergeCell ref="C26:C31"/>
    <mergeCell ref="D26:D31"/>
    <mergeCell ref="A34:A35"/>
    <mergeCell ref="C34:C35"/>
  </mergeCells>
  <printOptions horizontalCentered="1"/>
  <pageMargins left="0.9840277777777778" right="0.5902777777777778" top="0.5909722222222222" bottom="0.39375" header="0.27569444444444446" footer="0.5118055555555556"/>
  <pageSetup fitToHeight="1" fitToWidth="1" horizontalDpi="300" verticalDpi="300" orientation="portrait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MAstanina</cp:lastModifiedBy>
  <cp:lastPrinted>2015-04-07T09:22:13Z</cp:lastPrinted>
  <dcterms:created xsi:type="dcterms:W3CDTF">2014-06-05T01:51:18Z</dcterms:created>
  <dcterms:modified xsi:type="dcterms:W3CDTF">2015-06-02T07:43:23Z</dcterms:modified>
  <cp:category/>
  <cp:version/>
  <cp:contentType/>
  <cp:contentStatus/>
</cp:coreProperties>
</file>